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showInkAnnotation="0" updateLinks="never" codeName="ThisWorkbook" defaultThemeVersion="124226"/>
  <mc:AlternateContent xmlns:mc="http://schemas.openxmlformats.org/markup-compatibility/2006">
    <mc:Choice Requires="x15">
      <x15ac:absPath xmlns:x15ac="http://schemas.microsoft.com/office/spreadsheetml/2010/11/ac" url="X:\PATRICK\Claim Forms 2021\Claim form\"/>
    </mc:Choice>
  </mc:AlternateContent>
  <xr:revisionPtr revIDLastSave="0" documentId="13_ncr:1_{AC1F79E6-4DEF-4FBC-B278-1622A39841D1}" xr6:coauthVersionLast="46" xr6:coauthVersionMax="46" xr10:uidLastSave="{00000000-0000-0000-0000-000000000000}"/>
  <workbookProtection workbookAlgorithmName="SHA-512" workbookHashValue="7ezhwJbqwvIsP70j9wjwUJ2wBDV7SpmWH8B/MI5/OYFnkwM624kN41uKpXgqm165Uloy9XGu0LxhkwpW9Hh88w==" workbookSaltValue="cx9ZvAcMPAK80Uir0oniyA==" workbookSpinCount="100000" lockStructure="1"/>
  <bookViews>
    <workbookView xWindow="-108" yWindow="-108" windowWidth="23256" windowHeight="12576" tabRatio="838" firstSheet="10" activeTab="13" xr2:uid="{00000000-000D-0000-FFFF-FFFF00000000}"/>
  </bookViews>
  <sheets>
    <sheet name="Carrie Notes" sheetId="71" state="hidden" r:id="rId1"/>
    <sheet name="Addl Info" sheetId="11" state="hidden" r:id="rId2"/>
    <sheet name="Allocations" sheetId="10" state="hidden" r:id="rId3"/>
    <sheet name="Budget Allocations" sheetId="117" state="hidden" r:id="rId4"/>
    <sheet name="Budget General Instructions" sheetId="15" state="hidden" r:id="rId5"/>
    <sheet name="COVID Funds" sheetId="119" state="hidden" r:id="rId6"/>
    <sheet name="Claim General Instructions" sheetId="104" r:id="rId7"/>
    <sheet name="Column Definitions" sheetId="91" r:id="rId8"/>
    <sheet name="Service Definitions" sheetId="92" r:id="rId9"/>
    <sheet name="Nutrition Transfer Request" sheetId="103" state="hidden" r:id="rId10"/>
    <sheet name="Meal Expense Tool" sheetId="109" r:id="rId11"/>
    <sheet name="EBS Expense Tool" sheetId="108" r:id="rId12"/>
    <sheet name="Notes to GWAAR" sheetId="106" r:id="rId13"/>
    <sheet name="Submission Dates" sheetId="118" r:id="rId14"/>
    <sheet name="Compliance Issues" sheetId="93" r:id="rId15"/>
    <sheet name="Claim Sheet" sheetId="105" r:id="rId16"/>
    <sheet name="IIIB" sheetId="79" r:id="rId17"/>
    <sheet name="IIIC1" sheetId="80" r:id="rId18"/>
    <sheet name="IIIC2" sheetId="81" r:id="rId19"/>
    <sheet name="IIID" sheetId="82" r:id="rId20"/>
    <sheet name="IIIE Age 60+ or EOD" sheetId="84" r:id="rId21"/>
    <sheet name="IIIE 18 and under or Disbl" sheetId="83" r:id="rId22"/>
    <sheet name="AFCSP" sheetId="95" r:id="rId23"/>
    <sheet name="SSCS" sheetId="94" r:id="rId24"/>
    <sheet name="EBS" sheetId="96" r:id="rId25"/>
    <sheet name="SPAP" sheetId="98" r:id="rId26"/>
    <sheet name="SHIP" sheetId="99" r:id="rId27"/>
    <sheet name="MIPPA" sheetId="100" r:id="rId28"/>
    <sheet name="Elder Abuse" sheetId="97" r:id="rId29"/>
    <sheet name="FFCRA C1" sheetId="121" state="hidden" r:id="rId30"/>
    <sheet name="FFCRA C2" sheetId="120" state="hidden" r:id="rId31"/>
    <sheet name="CARES B" sheetId="127" state="hidden" r:id="rId32"/>
    <sheet name="CARES C2" sheetId="123" state="hidden" r:id="rId33"/>
    <sheet name="CARES E - Age 60+ or EOD" sheetId="128" state="hidden" r:id="rId34"/>
    <sheet name="CARES E - 18 and under or Disbl" sheetId="130" state="hidden" r:id="rId35"/>
    <sheet name="Overall Total (2)" sheetId="102" state="hidden" r:id="rId36"/>
    <sheet name="YTD Total Title III" sheetId="101" r:id="rId37"/>
    <sheet name="YTD Total FFCRA Only" sheetId="122" state="hidden" r:id="rId38"/>
    <sheet name="YTD Total CARES Only" sheetId="124" state="hidden" r:id="rId39"/>
    <sheet name="Monthly Title III with SAMS" sheetId="110" state="hidden" r:id="rId40"/>
    <sheet name="Overall YTD Ttl with SAMS" sheetId="131" r:id="rId41"/>
    <sheet name="YTD Total Title III with SAMS" sheetId="107" state="hidden" r:id="rId42"/>
    <sheet name="YTD Total FFCRA with SAMS" sheetId="125" state="hidden" r:id="rId43"/>
    <sheet name="YTD Total CARES with SAMS" sheetId="126" state="hidden" r:id="rId44"/>
    <sheet name="180A" sheetId="61" state="hidden" r:id="rId45"/>
    <sheet name="180B IIIB M" sheetId="111" state="hidden" r:id="rId46"/>
    <sheet name="180B IIIC1 M" sheetId="112" state="hidden" r:id="rId47"/>
    <sheet name="180B IIIC2 M" sheetId="113" state="hidden" r:id="rId48"/>
    <sheet name="180B IIID M" sheetId="114" state="hidden" r:id="rId49"/>
    <sheet name="180B IIIE1 M" sheetId="115" state="hidden" r:id="rId50"/>
    <sheet name="180B IIIE2 M" sheetId="116" state="hidden" r:id="rId51"/>
  </sheets>
  <externalReferences>
    <externalReference r:id="rId52"/>
  </externalReferences>
  <definedNames>
    <definedName name="_xlnm._FilterDatabase" localSheetId="2" hidden="1">Allocations!$A$5:$A$85</definedName>
    <definedName name="_xlnm._FilterDatabase" localSheetId="3" hidden="1">'Budget Allocations'!$A$5:$A$85</definedName>
    <definedName name="_xlnm._FilterDatabase" localSheetId="5" hidden="1">'COVID Funds'!$A$5:$A$85</definedName>
    <definedName name="CAU">[1]CAUTAU!$A$4:$A$81</definedName>
    <definedName name="CAUTAU" localSheetId="3">'Budget Allocations'!$A$5:$A$98</definedName>
    <definedName name="CAUTAU" localSheetId="5">'COVID Funds'!$A$5:$A$98</definedName>
    <definedName name="CAUTAU">Allocations!$A$5:$A$98</definedName>
    <definedName name="ClaimMonth">'Addl Info'!$A$2:$A$16</definedName>
    <definedName name="Date">'Addl Info'!$A$9:$A$9</definedName>
    <definedName name="_xlnm.Print_Area" localSheetId="22">AFCSP!$A$1:$AC$64</definedName>
    <definedName name="_xlnm.Print_Area" localSheetId="2">Allocations!$A$1:$X$127</definedName>
    <definedName name="_xlnm.Print_Area" localSheetId="31">'CARES B'!$A$1:$AC$63</definedName>
    <definedName name="_xlnm.Print_Area" localSheetId="32">'CARES C2'!$A$1:$AC$63</definedName>
    <definedName name="_xlnm.Print_Area" localSheetId="34">'CARES E - 18 and under or Disbl'!$A$1:$AC$63</definedName>
    <definedName name="_xlnm.Print_Area" localSheetId="33">'CARES E - Age 60+ or EOD'!$A$1:$AC$63</definedName>
    <definedName name="_xlnm.Print_Area" localSheetId="15">'Claim Sheet'!$B$1:$J$42</definedName>
    <definedName name="_xlnm.Print_Area" localSheetId="7">'Column Definitions'!$A$1:$D$24</definedName>
    <definedName name="_xlnm.Print_Area" localSheetId="14">'Compliance Issues'!$A$1:$R$129</definedName>
    <definedName name="_xlnm.Print_Area" localSheetId="24">EBS!$A$1:$AC$64</definedName>
    <definedName name="_xlnm.Print_Area" localSheetId="28">'Elder Abuse'!$A$1:$AC$62</definedName>
    <definedName name="_xlnm.Print_Area" localSheetId="29">'FFCRA C1'!$A$1:$AC$63</definedName>
    <definedName name="_xlnm.Print_Area" localSheetId="30">'FFCRA C2'!$A$1:$AC$63</definedName>
    <definedName name="_xlnm.Print_Area" localSheetId="16">IIIB!$A$1:$AE$73</definedName>
    <definedName name="_xlnm.Print_Area" localSheetId="17">IIIC1!$A$1:$AC$76</definedName>
    <definedName name="_xlnm.Print_Area" localSheetId="18">IIIC2!$A$1:$AC$76</definedName>
    <definedName name="_xlnm.Print_Area" localSheetId="19">IIID!$A$1:$AC$63</definedName>
    <definedName name="_xlnm.Print_Area" localSheetId="21">'IIIE 18 and under or Disbl'!$A$1:$AC$64</definedName>
    <definedName name="_xlnm.Print_Area" localSheetId="20">'IIIE Age 60+ or EOD'!$A$1:$AF$63</definedName>
    <definedName name="_xlnm.Print_Area" localSheetId="10">'Meal Expense Tool'!$A$1:$G$45</definedName>
    <definedName name="_xlnm.Print_Area" localSheetId="27">MIPPA!$A$1:$AC$65</definedName>
    <definedName name="_xlnm.Print_Area" localSheetId="40">'Overall YTD Ttl with SAMS'!$B$1:$U$51</definedName>
    <definedName name="_xlnm.Print_Area" localSheetId="8">'Service Definitions'!$A$1:$E$373</definedName>
    <definedName name="_xlnm.Print_Area" localSheetId="26">SHIP!$A$1:$AC$65</definedName>
    <definedName name="_xlnm.Print_Area" localSheetId="25">SPAP!$A$1:$AC$66</definedName>
    <definedName name="_xlnm.Print_Area" localSheetId="23">SSCS!$A$1:$AC$63</definedName>
    <definedName name="_xlnm.Print_Titles" localSheetId="2">Allocations!$A:$A,Allocations!$1:$4</definedName>
    <definedName name="t">[1]Allocations!$A$4:$A$92</definedName>
    <definedName name="Z_89953FCB_456A_4C2D_8912_B30825F750D3_.wvu.FilterData" localSheetId="2" hidden="1">Allocations!$A$5:$A$85</definedName>
    <definedName name="Z_89953FCB_456A_4C2D_8912_B30825F750D3_.wvu.FilterData" localSheetId="3" hidden="1">'Budget Allocations'!$A$5:$A$85</definedName>
    <definedName name="Z_89953FCB_456A_4C2D_8912_B30825F750D3_.wvu.FilterData" localSheetId="5" hidden="1">'COVID Funds'!$A$5:$A$85</definedName>
    <definedName name="Z_89953FCB_456A_4C2D_8912_B30825F750D3_.wvu.PrintArea" localSheetId="2" hidden="1">Allocations!$A$1:$P$85</definedName>
    <definedName name="Z_89953FCB_456A_4C2D_8912_B30825F750D3_.wvu.PrintArea" localSheetId="3" hidden="1">'Budget Allocations'!$A$1:$P$85</definedName>
    <definedName name="Z_89953FCB_456A_4C2D_8912_B30825F750D3_.wvu.PrintArea" localSheetId="4" hidden="1">'Budget General Instructions'!$A$1:$R$18</definedName>
    <definedName name="Z_89953FCB_456A_4C2D_8912_B30825F750D3_.wvu.PrintArea" localSheetId="5" hidden="1">'COVID Funds'!$A$1:$K$85</definedName>
    <definedName name="Z_89953FCB_456A_4C2D_8912_B30825F750D3_.wvu.PrintTitles" localSheetId="2" hidden="1">Allocations!$A:$F,Allocations!$1:$3</definedName>
    <definedName name="Z_89953FCB_456A_4C2D_8912_B30825F750D3_.wvu.PrintTitles" localSheetId="3" hidden="1">'Budget Allocations'!$A:$F,'Budget Allocations'!$1:$3</definedName>
    <definedName name="Z_89953FCB_456A_4C2D_8912_B30825F750D3_.wvu.PrintTitles" localSheetId="5" hidden="1">'COVID Funds'!$A:$F,'COVID Funds'!$1:$3</definedName>
  </definedNames>
  <calcPr calcId="191029"/>
  <customWorkbookViews>
    <customWorkbookView name="display" guid="{89953FCB-456A-4C2D-8912-B30825F750D3}" maximized="1" xWindow="-8" yWindow="-8" windowWidth="1296" windowHeight="1000" activeSheetId="1"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93" l="1"/>
  <c r="D1" i="93"/>
  <c r="B135" i="93" l="1"/>
  <c r="C135" i="93"/>
  <c r="G135" i="93" s="1"/>
  <c r="B136" i="93"/>
  <c r="C136" i="93"/>
  <c r="G136" i="93" s="1"/>
  <c r="B137" i="93"/>
  <c r="E137" i="93"/>
  <c r="F137" i="93"/>
  <c r="C137" i="93" s="1"/>
  <c r="C139" i="93"/>
  <c r="G139" i="93"/>
  <c r="C12" i="93" l="1"/>
  <c r="G12" i="93" s="1"/>
  <c r="C11" i="93"/>
  <c r="G11" i="93" s="1"/>
  <c r="AD41" i="128" l="1"/>
  <c r="AD42" i="128"/>
  <c r="AD45" i="128"/>
  <c r="R17" i="131" l="1"/>
  <c r="R19" i="131"/>
  <c r="R46" i="131"/>
  <c r="B58" i="93"/>
  <c r="AD40" i="84"/>
  <c r="AD41" i="84"/>
  <c r="AD42" i="84"/>
  <c r="AD48" i="84"/>
  <c r="H133" i="119" l="1"/>
  <c r="J133" i="119"/>
  <c r="H136" i="10"/>
  <c r="I136" i="10"/>
  <c r="J136" i="10"/>
  <c r="K136" i="10"/>
  <c r="G136" i="10"/>
  <c r="AB50" i="95" l="1"/>
  <c r="AB51" i="95"/>
  <c r="AB52" i="95"/>
  <c r="AB53" i="95"/>
  <c r="AB54" i="95"/>
  <c r="AB55" i="95"/>
  <c r="AB56" i="95"/>
  <c r="AB57" i="95"/>
  <c r="AB58" i="95"/>
  <c r="AB59" i="95"/>
  <c r="AB60" i="95"/>
  <c r="AB61" i="95"/>
  <c r="AB49" i="95"/>
  <c r="Z50" i="95"/>
  <c r="Z51" i="95"/>
  <c r="Z52" i="95"/>
  <c r="Z53" i="95"/>
  <c r="Z54" i="95"/>
  <c r="Z55" i="95"/>
  <c r="Z56" i="95"/>
  <c r="Z57" i="95"/>
  <c r="Z58" i="95"/>
  <c r="Z59" i="95"/>
  <c r="Z60" i="95"/>
  <c r="Z49" i="95"/>
  <c r="S46" i="131" l="1"/>
  <c r="Q46" i="131"/>
  <c r="B34" i="93" l="1"/>
  <c r="B47" i="93"/>
  <c r="AD39" i="127" l="1"/>
  <c r="AD40" i="127"/>
  <c r="AD41" i="127"/>
  <c r="AD42" i="127"/>
  <c r="AD43" i="127"/>
  <c r="AD44" i="127"/>
  <c r="AD45" i="127"/>
  <c r="AD46" i="127"/>
  <c r="AD47" i="127"/>
  <c r="AD48" i="127"/>
  <c r="AD49" i="127"/>
  <c r="AD50" i="127"/>
  <c r="AD51" i="127"/>
  <c r="AD52" i="127"/>
  <c r="AD53" i="127"/>
  <c r="AD54" i="127"/>
  <c r="AD55" i="127"/>
  <c r="AD56" i="127"/>
  <c r="AD57" i="127"/>
  <c r="AD58" i="127"/>
  <c r="AD59" i="127"/>
  <c r="AD60" i="127"/>
  <c r="AD61" i="127"/>
  <c r="AD11" i="127"/>
  <c r="AD12" i="127"/>
  <c r="AD14" i="127"/>
  <c r="AD15" i="127"/>
  <c r="AD16" i="127"/>
  <c r="AD17" i="127"/>
  <c r="AD19" i="127"/>
  <c r="AD22" i="127"/>
  <c r="AD25" i="127"/>
  <c r="AD27" i="127"/>
  <c r="AD29" i="127"/>
  <c r="AD30" i="127"/>
  <c r="AD31" i="127"/>
  <c r="AD33" i="127"/>
  <c r="AD38" i="127"/>
  <c r="AD49" i="128" l="1"/>
  <c r="AD50" i="128"/>
  <c r="AD51" i="128"/>
  <c r="AD52" i="128"/>
  <c r="AD53" i="128"/>
  <c r="AD54" i="128"/>
  <c r="AD55" i="128"/>
  <c r="AD56" i="128"/>
  <c r="AD57" i="128"/>
  <c r="AD58" i="128"/>
  <c r="AD59" i="128"/>
  <c r="AD60" i="128"/>
  <c r="AD61" i="128"/>
  <c r="E161" i="93" l="1"/>
  <c r="E160" i="93"/>
  <c r="D160" i="93"/>
  <c r="E159" i="93"/>
  <c r="E158" i="93"/>
  <c r="E157" i="93"/>
  <c r="D161" i="93"/>
  <c r="D159" i="93"/>
  <c r="D158" i="93"/>
  <c r="D157" i="93"/>
  <c r="D156" i="93"/>
  <c r="D76" i="93"/>
  <c r="B161" i="93"/>
  <c r="B160" i="93"/>
  <c r="B159" i="93"/>
  <c r="B158" i="93"/>
  <c r="B157" i="93"/>
  <c r="D23" i="93"/>
  <c r="E154" i="93"/>
  <c r="D154" i="93"/>
  <c r="S19" i="131" l="1"/>
  <c r="Q19" i="131"/>
  <c r="S17" i="131"/>
  <c r="Q17" i="131"/>
  <c r="AD38" i="128" l="1"/>
  <c r="AD37" i="128"/>
  <c r="AD36" i="128"/>
  <c r="AD35" i="128"/>
  <c r="AD34" i="128"/>
  <c r="AD33" i="128"/>
  <c r="AD32" i="128"/>
  <c r="AD31" i="128"/>
  <c r="AD30" i="128"/>
  <c r="AD29" i="128"/>
  <c r="AD28" i="128"/>
  <c r="AD27" i="128"/>
  <c r="AD26" i="128"/>
  <c r="AD25" i="128"/>
  <c r="AD24" i="128"/>
  <c r="AD23" i="128"/>
  <c r="AD22" i="128"/>
  <c r="AD21" i="128"/>
  <c r="AD20" i="128"/>
  <c r="AD19" i="128"/>
  <c r="AD18" i="128"/>
  <c r="AD17" i="128"/>
  <c r="AD16" i="128"/>
  <c r="AD15" i="128"/>
  <c r="AD14" i="128"/>
  <c r="AD13" i="128"/>
  <c r="AD12" i="128"/>
  <c r="AD11" i="128"/>
  <c r="AD10" i="128"/>
  <c r="AD9" i="128"/>
  <c r="AD8" i="128"/>
  <c r="AD7" i="128"/>
  <c r="G131" i="10" l="1"/>
  <c r="AG38" i="127" l="1"/>
  <c r="AG36" i="127"/>
  <c r="AG35" i="127"/>
  <c r="AG28" i="127"/>
  <c r="AG23" i="127"/>
  <c r="AG20" i="127"/>
  <c r="AG17" i="127"/>
  <c r="AG16" i="127"/>
  <c r="AG13" i="127"/>
  <c r="AG10" i="127"/>
  <c r="AG9" i="127"/>
  <c r="AG8" i="127"/>
  <c r="E156" i="93" s="1"/>
  <c r="AG38" i="79"/>
  <c r="AG36" i="79"/>
  <c r="AG35" i="79"/>
  <c r="AG28" i="79"/>
  <c r="D21" i="93"/>
  <c r="D45" i="126" l="1"/>
  <c r="E45" i="126"/>
  <c r="F45" i="126"/>
  <c r="G45" i="126"/>
  <c r="H45" i="126"/>
  <c r="I45" i="126"/>
  <c r="D46" i="126"/>
  <c r="E46" i="126"/>
  <c r="F46" i="126"/>
  <c r="G46" i="126"/>
  <c r="H46" i="126"/>
  <c r="I46" i="126"/>
  <c r="D45" i="125"/>
  <c r="E45" i="125"/>
  <c r="E45" i="131" s="1"/>
  <c r="F45" i="125"/>
  <c r="F45" i="131" s="1"/>
  <c r="G45" i="125"/>
  <c r="G45" i="131" s="1"/>
  <c r="H45" i="125"/>
  <c r="H45" i="131" s="1"/>
  <c r="I45" i="125"/>
  <c r="I45" i="131" s="1"/>
  <c r="D46" i="125"/>
  <c r="E46" i="125"/>
  <c r="F46" i="125"/>
  <c r="G46" i="125"/>
  <c r="G46" i="131" s="1"/>
  <c r="H46" i="125"/>
  <c r="H46" i="131" s="1"/>
  <c r="I46" i="125"/>
  <c r="I46" i="131" s="1"/>
  <c r="D45" i="131" l="1"/>
  <c r="F46" i="131"/>
  <c r="E46" i="131"/>
  <c r="D46" i="131"/>
  <c r="I38" i="124"/>
  <c r="B38" i="124"/>
  <c r="I37" i="124"/>
  <c r="B37" i="124"/>
  <c r="I36" i="124"/>
  <c r="B36" i="124"/>
  <c r="I35" i="124"/>
  <c r="B35" i="124"/>
  <c r="I34" i="124"/>
  <c r="B34" i="124"/>
  <c r="I33" i="124"/>
  <c r="B33" i="124"/>
  <c r="I32" i="124"/>
  <c r="B32" i="124"/>
  <c r="I31" i="124"/>
  <c r="B31" i="124"/>
  <c r="I30" i="124"/>
  <c r="B30" i="124"/>
  <c r="I29" i="124"/>
  <c r="B29" i="124"/>
  <c r="I28" i="124"/>
  <c r="B28" i="124"/>
  <c r="I27" i="124"/>
  <c r="B27" i="124"/>
  <c r="I26" i="124"/>
  <c r="B26" i="124"/>
  <c r="I25" i="124"/>
  <c r="B25" i="124"/>
  <c r="I24" i="124"/>
  <c r="B24" i="124"/>
  <c r="I23" i="124"/>
  <c r="B23" i="124"/>
  <c r="I22" i="124"/>
  <c r="B22" i="124"/>
  <c r="I21" i="124"/>
  <c r="B21" i="124"/>
  <c r="I20" i="124"/>
  <c r="B20" i="124"/>
  <c r="I19" i="124"/>
  <c r="B19" i="124"/>
  <c r="I18" i="124"/>
  <c r="B18" i="124"/>
  <c r="I17" i="124"/>
  <c r="B17" i="124"/>
  <c r="I16" i="124"/>
  <c r="B16" i="124"/>
  <c r="I15" i="124"/>
  <c r="B15" i="124"/>
  <c r="I14" i="124"/>
  <c r="B14" i="124"/>
  <c r="I13" i="124"/>
  <c r="B13" i="124"/>
  <c r="I12" i="124"/>
  <c r="B12" i="124"/>
  <c r="I11" i="124"/>
  <c r="B11" i="124"/>
  <c r="I10" i="124"/>
  <c r="B10" i="124"/>
  <c r="I9" i="124"/>
  <c r="B9" i="124"/>
  <c r="I8" i="124"/>
  <c r="B8" i="124"/>
  <c r="I7" i="124"/>
  <c r="B7" i="124"/>
  <c r="I48" i="124"/>
  <c r="J45" i="126" s="1"/>
  <c r="B48" i="124"/>
  <c r="C45" i="126" s="1"/>
  <c r="I47" i="124"/>
  <c r="J46" i="126" s="1"/>
  <c r="B47" i="124"/>
  <c r="C46" i="126" s="1"/>
  <c r="I46" i="124"/>
  <c r="B46" i="124"/>
  <c r="I45" i="124"/>
  <c r="B45" i="124"/>
  <c r="I44" i="124"/>
  <c r="B44" i="124"/>
  <c r="I43" i="124"/>
  <c r="B43" i="124"/>
  <c r="I42" i="124"/>
  <c r="B42" i="124"/>
  <c r="I41" i="124"/>
  <c r="B41" i="124"/>
  <c r="I40" i="124"/>
  <c r="B40" i="124"/>
  <c r="I39" i="124"/>
  <c r="B39" i="124"/>
  <c r="Y62" i="130"/>
  <c r="X62" i="130"/>
  <c r="W62" i="130"/>
  <c r="V62" i="130"/>
  <c r="U62" i="130"/>
  <c r="T62" i="130"/>
  <c r="S62" i="130"/>
  <c r="R62" i="130"/>
  <c r="Q62" i="130"/>
  <c r="P62" i="130"/>
  <c r="O62" i="130"/>
  <c r="N62" i="130"/>
  <c r="M62" i="130"/>
  <c r="L62" i="130"/>
  <c r="K62" i="130"/>
  <c r="J62" i="130"/>
  <c r="I62" i="130"/>
  <c r="H62" i="130"/>
  <c r="G62" i="130"/>
  <c r="F62" i="130"/>
  <c r="E62" i="130"/>
  <c r="D62" i="130"/>
  <c r="C62" i="130"/>
  <c r="B62" i="130"/>
  <c r="AE61" i="130"/>
  <c r="AD61" i="130"/>
  <c r="AE60" i="130"/>
  <c r="AD60" i="130"/>
  <c r="AE59" i="130"/>
  <c r="AD59" i="130"/>
  <c r="AE58" i="130"/>
  <c r="AD58" i="130"/>
  <c r="AE57" i="130"/>
  <c r="AD57" i="130"/>
  <c r="AE56" i="130"/>
  <c r="AD56" i="130"/>
  <c r="AE55" i="130"/>
  <c r="AD55" i="130"/>
  <c r="AE54" i="130"/>
  <c r="AD54" i="130"/>
  <c r="AE53" i="130"/>
  <c r="AD53" i="130"/>
  <c r="AE52" i="130"/>
  <c r="AD52" i="130"/>
  <c r="AE51" i="130"/>
  <c r="AD51" i="130"/>
  <c r="AE50" i="130"/>
  <c r="AD50" i="130"/>
  <c r="AE49" i="130"/>
  <c r="AD49" i="130"/>
  <c r="AB48" i="130"/>
  <c r="AC48" i="130" s="1"/>
  <c r="Z48" i="130"/>
  <c r="AA48" i="130" s="1"/>
  <c r="AB47" i="130"/>
  <c r="AC47" i="130" s="1"/>
  <c r="Z47" i="130"/>
  <c r="AA47" i="130" s="1"/>
  <c r="AB46" i="130"/>
  <c r="AC46" i="130" s="1"/>
  <c r="Z46" i="130"/>
  <c r="AA46" i="130" s="1"/>
  <c r="AB45" i="130"/>
  <c r="AC45" i="130" s="1"/>
  <c r="Z45" i="130"/>
  <c r="AA45" i="130" s="1"/>
  <c r="AB44" i="130"/>
  <c r="AC44" i="130" s="1"/>
  <c r="Z44" i="130"/>
  <c r="AA44" i="130" s="1"/>
  <c r="AB43" i="130"/>
  <c r="AC43" i="130" s="1"/>
  <c r="Z43" i="130"/>
  <c r="AA43" i="130" s="1"/>
  <c r="AB42" i="130"/>
  <c r="AC42" i="130" s="1"/>
  <c r="Z42" i="130"/>
  <c r="AA42" i="130" s="1"/>
  <c r="AB41" i="130"/>
  <c r="AC41" i="130" s="1"/>
  <c r="Z41" i="130"/>
  <c r="AA41" i="130" s="1"/>
  <c r="AB40" i="130"/>
  <c r="AC40" i="130" s="1"/>
  <c r="Z40" i="130"/>
  <c r="AA40" i="130" s="1"/>
  <c r="AB39" i="130"/>
  <c r="Z39" i="130"/>
  <c r="AA39" i="130" s="1"/>
  <c r="AE38" i="130"/>
  <c r="AD38" i="130"/>
  <c r="AE37" i="130"/>
  <c r="AD37" i="130"/>
  <c r="AE36" i="130"/>
  <c r="AD36" i="130"/>
  <c r="AE35" i="130"/>
  <c r="AD35" i="130"/>
  <c r="AE34" i="130"/>
  <c r="AD34" i="130"/>
  <c r="AE33" i="130"/>
  <c r="AD33" i="130"/>
  <c r="AE32" i="130"/>
  <c r="AD32" i="130"/>
  <c r="AE31" i="130"/>
  <c r="AD31" i="130"/>
  <c r="AE30" i="130"/>
  <c r="AD30" i="130"/>
  <c r="AE29" i="130"/>
  <c r="AD29" i="130"/>
  <c r="AE28" i="130"/>
  <c r="AD28" i="130"/>
  <c r="AE27" i="130"/>
  <c r="AD27" i="130"/>
  <c r="AE26" i="130"/>
  <c r="AD26" i="130"/>
  <c r="AE25" i="130"/>
  <c r="AD25" i="130"/>
  <c r="AE24" i="130"/>
  <c r="AD24" i="130"/>
  <c r="AE23" i="130"/>
  <c r="AD23" i="130"/>
  <c r="AE22" i="130"/>
  <c r="AD22" i="130"/>
  <c r="AE21" i="130"/>
  <c r="AD21" i="130"/>
  <c r="AE20" i="130"/>
  <c r="AD20" i="130"/>
  <c r="AE19" i="130"/>
  <c r="AD19" i="130"/>
  <c r="AE18" i="130"/>
  <c r="AD18" i="130"/>
  <c r="AE17" i="130"/>
  <c r="AD17" i="130"/>
  <c r="AE16" i="130"/>
  <c r="AD16" i="130"/>
  <c r="AE15" i="130"/>
  <c r="AD15" i="130"/>
  <c r="AE14" i="130"/>
  <c r="AD14" i="130"/>
  <c r="AE13" i="130"/>
  <c r="AD13" i="130"/>
  <c r="AE12" i="130"/>
  <c r="AD12" i="130"/>
  <c r="AE11" i="130"/>
  <c r="AD11" i="130"/>
  <c r="AE10" i="130"/>
  <c r="AD10" i="130"/>
  <c r="AE9" i="130"/>
  <c r="AD9" i="130"/>
  <c r="AE8" i="130"/>
  <c r="AD8" i="130"/>
  <c r="AE7" i="130"/>
  <c r="AD7" i="130"/>
  <c r="AB62" i="130" l="1"/>
  <c r="AE40" i="130"/>
  <c r="AD40" i="130"/>
  <c r="AE42" i="130"/>
  <c r="AD42" i="130"/>
  <c r="AE44" i="130"/>
  <c r="AD44" i="130"/>
  <c r="AE46" i="130"/>
  <c r="AD46" i="130"/>
  <c r="AE48" i="130"/>
  <c r="AD48" i="130"/>
  <c r="AA62" i="130"/>
  <c r="AE41" i="130"/>
  <c r="AD41" i="130"/>
  <c r="AE43" i="130"/>
  <c r="AD43" i="130"/>
  <c r="AE45" i="130"/>
  <c r="AD45" i="130"/>
  <c r="AE47" i="130"/>
  <c r="AD47" i="130"/>
  <c r="Z62" i="130"/>
  <c r="AC39" i="130"/>
  <c r="AC62" i="130" l="1"/>
  <c r="AE39" i="130"/>
  <c r="AD39" i="130"/>
  <c r="C7" i="126"/>
  <c r="J44" i="126"/>
  <c r="J37" i="126"/>
  <c r="J36" i="126"/>
  <c r="J34" i="124"/>
  <c r="J27" i="126"/>
  <c r="J30" i="124"/>
  <c r="J35" i="126"/>
  <c r="J26" i="124"/>
  <c r="J20" i="126"/>
  <c r="J29" i="126"/>
  <c r="J18" i="124"/>
  <c r="J14" i="126"/>
  <c r="J13" i="126"/>
  <c r="J12" i="126"/>
  <c r="J10" i="126"/>
  <c r="J8" i="126"/>
  <c r="J48" i="124"/>
  <c r="C18" i="126"/>
  <c r="C20" i="126"/>
  <c r="C35" i="126"/>
  <c r="C27" i="126"/>
  <c r="C10" i="126"/>
  <c r="AB48" i="128"/>
  <c r="AC48" i="128" s="1"/>
  <c r="AD48" i="128" s="1"/>
  <c r="Z48" i="128"/>
  <c r="AA48" i="128" s="1"/>
  <c r="AB47" i="128"/>
  <c r="AC47" i="128" s="1"/>
  <c r="AD47" i="128" s="1"/>
  <c r="Z47" i="128"/>
  <c r="AA47" i="128" s="1"/>
  <c r="AB46" i="128"/>
  <c r="AC46" i="128" s="1"/>
  <c r="AD46" i="128" s="1"/>
  <c r="Z46" i="128"/>
  <c r="AA46" i="128" s="1"/>
  <c r="AB45" i="128"/>
  <c r="AC45" i="128" s="1"/>
  <c r="Z45" i="128"/>
  <c r="AA45" i="128" s="1"/>
  <c r="AB44" i="128"/>
  <c r="AC44" i="128" s="1"/>
  <c r="AD44" i="128" s="1"/>
  <c r="Z44" i="128"/>
  <c r="AA44" i="128" s="1"/>
  <c r="AB43" i="128"/>
  <c r="AC43" i="128" s="1"/>
  <c r="AD43" i="128" s="1"/>
  <c r="Z43" i="128"/>
  <c r="AA43" i="128" s="1"/>
  <c r="AB42" i="128"/>
  <c r="AC42" i="128" s="1"/>
  <c r="Z42" i="128"/>
  <c r="AA42" i="128" s="1"/>
  <c r="AB41" i="128"/>
  <c r="AC41" i="128" s="1"/>
  <c r="Z41" i="128"/>
  <c r="AA41" i="128" s="1"/>
  <c r="AB40" i="128"/>
  <c r="AC40" i="128" s="1"/>
  <c r="AD40" i="128" s="1"/>
  <c r="Z40" i="128"/>
  <c r="AA40" i="128" s="1"/>
  <c r="AB39" i="128"/>
  <c r="AC39" i="128" s="1"/>
  <c r="AD39" i="128" s="1"/>
  <c r="Z39" i="128"/>
  <c r="Z16" i="127"/>
  <c r="AA16" i="127" s="1"/>
  <c r="AB16" i="127"/>
  <c r="AC16" i="127"/>
  <c r="Z17" i="127"/>
  <c r="AA17" i="127" s="1"/>
  <c r="AB17" i="127"/>
  <c r="AC17" i="127"/>
  <c r="Z18" i="127"/>
  <c r="AA18" i="127" s="1"/>
  <c r="AB18" i="127"/>
  <c r="AC18" i="127" s="1"/>
  <c r="AD18" i="127" s="1"/>
  <c r="Z19" i="127"/>
  <c r="AA19" i="127" s="1"/>
  <c r="AB19" i="127"/>
  <c r="AC19" i="127"/>
  <c r="Z20" i="127"/>
  <c r="AA20" i="127" s="1"/>
  <c r="AB20" i="127"/>
  <c r="AC20" i="127" s="1"/>
  <c r="AD20" i="127" s="1"/>
  <c r="Z21" i="127"/>
  <c r="AA21" i="127" s="1"/>
  <c r="AB21" i="127"/>
  <c r="AC21" i="127" s="1"/>
  <c r="AD21" i="127" s="1"/>
  <c r="Z22" i="127"/>
  <c r="AA22" i="127" s="1"/>
  <c r="AB22" i="127"/>
  <c r="AC22" i="127"/>
  <c r="Z23" i="127"/>
  <c r="AA23" i="127" s="1"/>
  <c r="AB23" i="127"/>
  <c r="AC23" i="127" s="1"/>
  <c r="AD23" i="127" s="1"/>
  <c r="Z24" i="127"/>
  <c r="AA24" i="127" s="1"/>
  <c r="AB24" i="127"/>
  <c r="AC24" i="127" s="1"/>
  <c r="AD24" i="127" s="1"/>
  <c r="Z25" i="127"/>
  <c r="AA25" i="127" s="1"/>
  <c r="AB25" i="127"/>
  <c r="AC25" i="127" s="1"/>
  <c r="Z26" i="127"/>
  <c r="AA26" i="127" s="1"/>
  <c r="AB26" i="127"/>
  <c r="AC26" i="127" s="1"/>
  <c r="AD26" i="127" s="1"/>
  <c r="Z27" i="127"/>
  <c r="AA27" i="127" s="1"/>
  <c r="AB27" i="127"/>
  <c r="AC27" i="127" s="1"/>
  <c r="Z28" i="127"/>
  <c r="AA28" i="127" s="1"/>
  <c r="AB28" i="127"/>
  <c r="AC28" i="127" s="1"/>
  <c r="AD28" i="127" s="1"/>
  <c r="Z29" i="127"/>
  <c r="AA29" i="127" s="1"/>
  <c r="AB29" i="127"/>
  <c r="AC29" i="127"/>
  <c r="Z30" i="127"/>
  <c r="AA30" i="127" s="1"/>
  <c r="AB30" i="127"/>
  <c r="AC30" i="127"/>
  <c r="Z31" i="127"/>
  <c r="AA31" i="127" s="1"/>
  <c r="AB31" i="127"/>
  <c r="AC31" i="127" s="1"/>
  <c r="Z32" i="127"/>
  <c r="AA32" i="127" s="1"/>
  <c r="AB32" i="127"/>
  <c r="AC32" i="127" s="1"/>
  <c r="AD32" i="127" s="1"/>
  <c r="Z34" i="127"/>
  <c r="AA34" i="127" s="1"/>
  <c r="AB34" i="127"/>
  <c r="AC34" i="127" s="1"/>
  <c r="AD34" i="127" s="1"/>
  <c r="Z35" i="127"/>
  <c r="AA35" i="127" s="1"/>
  <c r="AB35" i="127"/>
  <c r="AC35" i="127" s="1"/>
  <c r="AD35" i="127" s="1"/>
  <c r="Z36" i="127"/>
  <c r="AA36" i="127" s="1"/>
  <c r="AB36" i="127"/>
  <c r="AC36" i="127" s="1"/>
  <c r="AD36" i="127" s="1"/>
  <c r="Z37" i="127"/>
  <c r="AA37" i="127" s="1"/>
  <c r="AB37" i="127"/>
  <c r="AC37" i="127" s="1"/>
  <c r="AD37" i="127" s="1"/>
  <c r="Z38" i="127"/>
  <c r="AA38" i="127" s="1"/>
  <c r="AB38" i="127"/>
  <c r="AC38" i="127"/>
  <c r="Z12" i="127"/>
  <c r="AA12" i="127"/>
  <c r="AB12" i="127"/>
  <c r="AC12" i="127"/>
  <c r="Z13" i="127"/>
  <c r="AA13" i="127"/>
  <c r="AB13" i="127"/>
  <c r="AC13" i="127" s="1"/>
  <c r="AD13" i="127" s="1"/>
  <c r="Z7" i="127"/>
  <c r="AA7" i="127" s="1"/>
  <c r="AB7" i="127"/>
  <c r="AC7" i="127" s="1"/>
  <c r="AD7" i="127" s="1"/>
  <c r="Z8" i="127"/>
  <c r="AA8" i="127" s="1"/>
  <c r="AB8" i="127"/>
  <c r="AC8" i="127" s="1"/>
  <c r="AD8" i="127" s="1"/>
  <c r="Z9" i="127"/>
  <c r="AA9" i="127" s="1"/>
  <c r="AB9" i="127"/>
  <c r="AC9" i="127" s="1"/>
  <c r="AD9" i="127" s="1"/>
  <c r="Z10" i="127"/>
  <c r="AA10" i="127" s="1"/>
  <c r="AB10" i="127"/>
  <c r="AC10" i="127" s="1"/>
  <c r="AD10" i="127" s="1"/>
  <c r="Y62" i="128"/>
  <c r="X62" i="128"/>
  <c r="W62" i="128"/>
  <c r="V62" i="128"/>
  <c r="U62" i="128"/>
  <c r="T62" i="128"/>
  <c r="S62" i="128"/>
  <c r="R62" i="128"/>
  <c r="Q62" i="128"/>
  <c r="B179" i="93" s="1"/>
  <c r="P62" i="128"/>
  <c r="O62" i="128"/>
  <c r="N62" i="128"/>
  <c r="M62" i="128"/>
  <c r="L62" i="128"/>
  <c r="K62" i="128"/>
  <c r="J62" i="128"/>
  <c r="I62" i="128"/>
  <c r="H62" i="128"/>
  <c r="G62" i="128"/>
  <c r="F62" i="128"/>
  <c r="E62" i="128"/>
  <c r="D62" i="128"/>
  <c r="C62" i="128"/>
  <c r="B62" i="128"/>
  <c r="Y62" i="127"/>
  <c r="X62" i="127"/>
  <c r="W62" i="127"/>
  <c r="V62" i="127"/>
  <c r="U62" i="127"/>
  <c r="T62" i="127"/>
  <c r="S62" i="127"/>
  <c r="R62" i="127"/>
  <c r="Q62" i="127"/>
  <c r="B155" i="93" s="1"/>
  <c r="P62" i="127"/>
  <c r="O62" i="127"/>
  <c r="N62" i="127"/>
  <c r="M62" i="127"/>
  <c r="L62" i="127"/>
  <c r="K62" i="127"/>
  <c r="J62" i="127"/>
  <c r="I62" i="127"/>
  <c r="H62" i="127"/>
  <c r="G62" i="127"/>
  <c r="F62" i="127"/>
  <c r="E62" i="127"/>
  <c r="D62" i="127"/>
  <c r="C62" i="127"/>
  <c r="B62" i="127"/>
  <c r="AB15" i="127"/>
  <c r="AC15" i="127" s="1"/>
  <c r="AA15" i="127"/>
  <c r="Z15" i="127"/>
  <c r="I44" i="126"/>
  <c r="H44" i="126"/>
  <c r="G44" i="126"/>
  <c r="F44" i="126"/>
  <c r="E44" i="126"/>
  <c r="D44" i="126"/>
  <c r="J43" i="126"/>
  <c r="I43" i="126"/>
  <c r="H43" i="126"/>
  <c r="G43" i="126"/>
  <c r="F43" i="126"/>
  <c r="E43" i="126"/>
  <c r="D43" i="126"/>
  <c r="C43" i="126"/>
  <c r="J42" i="126"/>
  <c r="I42" i="126"/>
  <c r="H42" i="126"/>
  <c r="G42" i="126"/>
  <c r="F42" i="126"/>
  <c r="E42" i="126"/>
  <c r="D42" i="126"/>
  <c r="C42" i="126"/>
  <c r="J41" i="126"/>
  <c r="I41" i="126"/>
  <c r="H41" i="126"/>
  <c r="G41" i="126"/>
  <c r="F41" i="126"/>
  <c r="E41" i="126"/>
  <c r="D41" i="126"/>
  <c r="I40" i="126"/>
  <c r="H40" i="126"/>
  <c r="G40" i="126"/>
  <c r="F40" i="126"/>
  <c r="E40" i="126"/>
  <c r="D40" i="126"/>
  <c r="J39" i="126"/>
  <c r="I39" i="126"/>
  <c r="H39" i="126"/>
  <c r="G39" i="126"/>
  <c r="F39" i="126"/>
  <c r="E39" i="126"/>
  <c r="D39" i="126"/>
  <c r="C39" i="126"/>
  <c r="J38" i="126"/>
  <c r="I38" i="126"/>
  <c r="H38" i="126"/>
  <c r="G38" i="126"/>
  <c r="F38" i="126"/>
  <c r="E38" i="126"/>
  <c r="D38" i="126"/>
  <c r="C38" i="126"/>
  <c r="I37" i="126"/>
  <c r="H37" i="126"/>
  <c r="G37" i="126"/>
  <c r="F37" i="126"/>
  <c r="E37" i="126"/>
  <c r="D37" i="126"/>
  <c r="I36" i="126"/>
  <c r="H36" i="126"/>
  <c r="G36" i="126"/>
  <c r="F36" i="126"/>
  <c r="E36" i="126"/>
  <c r="D36" i="126"/>
  <c r="C36" i="126"/>
  <c r="I35" i="126"/>
  <c r="H35" i="126"/>
  <c r="G35" i="126"/>
  <c r="F35" i="126"/>
  <c r="E35" i="126"/>
  <c r="D35" i="126"/>
  <c r="J34" i="126"/>
  <c r="I34" i="126"/>
  <c r="H34" i="126"/>
  <c r="G34" i="126"/>
  <c r="F34" i="126"/>
  <c r="E34" i="126"/>
  <c r="D34" i="126"/>
  <c r="C34" i="126"/>
  <c r="J33" i="126"/>
  <c r="I33" i="126"/>
  <c r="H33" i="126"/>
  <c r="G33" i="126"/>
  <c r="F33" i="126"/>
  <c r="E33" i="126"/>
  <c r="D33" i="126"/>
  <c r="J32" i="126"/>
  <c r="I32" i="126"/>
  <c r="H32" i="126"/>
  <c r="G32" i="126"/>
  <c r="F32" i="126"/>
  <c r="E32" i="126"/>
  <c r="D32" i="126"/>
  <c r="I31" i="126"/>
  <c r="H31" i="126"/>
  <c r="G31" i="126"/>
  <c r="F31" i="126"/>
  <c r="E31" i="126"/>
  <c r="D31" i="126"/>
  <c r="C31" i="126"/>
  <c r="J30" i="126"/>
  <c r="I30" i="126"/>
  <c r="H30" i="126"/>
  <c r="G30" i="126"/>
  <c r="F30" i="126"/>
  <c r="E30" i="126"/>
  <c r="D30" i="126"/>
  <c r="I29" i="126"/>
  <c r="H29" i="126"/>
  <c r="G29" i="126"/>
  <c r="F29" i="126"/>
  <c r="E29" i="126"/>
  <c r="D29" i="126"/>
  <c r="C29" i="126"/>
  <c r="J28" i="126"/>
  <c r="I28" i="126"/>
  <c r="H28" i="126"/>
  <c r="G28" i="126"/>
  <c r="F28" i="126"/>
  <c r="E28" i="126"/>
  <c r="D28" i="126"/>
  <c r="C28" i="126"/>
  <c r="I27" i="126"/>
  <c r="H27" i="126"/>
  <c r="G27" i="126"/>
  <c r="F27" i="126"/>
  <c r="E27" i="126"/>
  <c r="D27" i="126"/>
  <c r="J26" i="126"/>
  <c r="I26" i="126"/>
  <c r="H26" i="126"/>
  <c r="G26" i="126"/>
  <c r="F26" i="126"/>
  <c r="E26" i="126"/>
  <c r="D26" i="126"/>
  <c r="C26" i="126"/>
  <c r="J25" i="126"/>
  <c r="I25" i="126"/>
  <c r="H25" i="126"/>
  <c r="G25" i="126"/>
  <c r="F25" i="126"/>
  <c r="E25" i="126"/>
  <c r="D25" i="126"/>
  <c r="C25" i="126"/>
  <c r="J24" i="126"/>
  <c r="I24" i="126"/>
  <c r="H24" i="126"/>
  <c r="G24" i="126"/>
  <c r="F24" i="126"/>
  <c r="E24" i="126"/>
  <c r="D24" i="126"/>
  <c r="I23" i="126"/>
  <c r="H23" i="126"/>
  <c r="G23" i="126"/>
  <c r="F23" i="126"/>
  <c r="E23" i="126"/>
  <c r="D23" i="126"/>
  <c r="C23" i="126"/>
  <c r="J22" i="126"/>
  <c r="I22" i="126"/>
  <c r="H22" i="126"/>
  <c r="G22" i="126"/>
  <c r="F22" i="126"/>
  <c r="E22" i="126"/>
  <c r="D22" i="126"/>
  <c r="C22" i="126"/>
  <c r="J21" i="126"/>
  <c r="I21" i="126"/>
  <c r="H21" i="126"/>
  <c r="G21" i="126"/>
  <c r="F21" i="126"/>
  <c r="E21" i="126"/>
  <c r="D21" i="126"/>
  <c r="I20" i="126"/>
  <c r="H20" i="126"/>
  <c r="G20" i="126"/>
  <c r="F20" i="126"/>
  <c r="E20" i="126"/>
  <c r="D20" i="126"/>
  <c r="J19" i="126"/>
  <c r="I19" i="126"/>
  <c r="H19" i="126"/>
  <c r="G19" i="126"/>
  <c r="F19" i="126"/>
  <c r="E19" i="126"/>
  <c r="D19" i="126"/>
  <c r="J18" i="126"/>
  <c r="I18" i="126"/>
  <c r="H18" i="126"/>
  <c r="G18" i="126"/>
  <c r="F18" i="126"/>
  <c r="E18" i="126"/>
  <c r="D18" i="126"/>
  <c r="I17" i="126"/>
  <c r="H17" i="126"/>
  <c r="G17" i="126"/>
  <c r="F17" i="126"/>
  <c r="E17" i="126"/>
  <c r="D17" i="126"/>
  <c r="C17" i="126"/>
  <c r="J16" i="126"/>
  <c r="I16" i="126"/>
  <c r="H16" i="126"/>
  <c r="G16" i="126"/>
  <c r="F16" i="126"/>
  <c r="E16" i="126"/>
  <c r="D16" i="126"/>
  <c r="C16" i="126"/>
  <c r="J15" i="126"/>
  <c r="I15" i="126"/>
  <c r="H15" i="126"/>
  <c r="G15" i="126"/>
  <c r="F15" i="126"/>
  <c r="E15" i="126"/>
  <c r="D15" i="126"/>
  <c r="I14" i="126"/>
  <c r="H14" i="126"/>
  <c r="G14" i="126"/>
  <c r="F14" i="126"/>
  <c r="E14" i="126"/>
  <c r="D14" i="126"/>
  <c r="C14" i="126"/>
  <c r="I13" i="126"/>
  <c r="H13" i="126"/>
  <c r="G13" i="126"/>
  <c r="F13" i="126"/>
  <c r="E13" i="126"/>
  <c r="D13" i="126"/>
  <c r="C13" i="126"/>
  <c r="I12" i="126"/>
  <c r="H12" i="126"/>
  <c r="G12" i="126"/>
  <c r="F12" i="126"/>
  <c r="E12" i="126"/>
  <c r="D12" i="126"/>
  <c r="C12" i="126"/>
  <c r="J11" i="126"/>
  <c r="I11" i="126"/>
  <c r="H11" i="126"/>
  <c r="G11" i="126"/>
  <c r="F11" i="126"/>
  <c r="E11" i="126"/>
  <c r="D11" i="126"/>
  <c r="C11" i="126"/>
  <c r="I10" i="126"/>
  <c r="H10" i="126"/>
  <c r="G10" i="126"/>
  <c r="F10" i="126"/>
  <c r="E10" i="126"/>
  <c r="D10" i="126"/>
  <c r="I9" i="126"/>
  <c r="H9" i="126"/>
  <c r="G9" i="126"/>
  <c r="F9" i="126"/>
  <c r="E9" i="126"/>
  <c r="D9" i="126"/>
  <c r="C9" i="126"/>
  <c r="I8" i="126"/>
  <c r="H8" i="126"/>
  <c r="G8" i="126"/>
  <c r="F8" i="126"/>
  <c r="E8" i="126"/>
  <c r="D8" i="126"/>
  <c r="C8" i="126"/>
  <c r="J7" i="126"/>
  <c r="I7" i="126"/>
  <c r="H7" i="126"/>
  <c r="G7" i="126"/>
  <c r="F7" i="126"/>
  <c r="E7" i="126"/>
  <c r="D7" i="126"/>
  <c r="I44" i="125"/>
  <c r="I44" i="131" s="1"/>
  <c r="H44" i="125"/>
  <c r="G44" i="125"/>
  <c r="G44" i="131" s="1"/>
  <c r="F44" i="125"/>
  <c r="F44" i="131" s="1"/>
  <c r="E44" i="125"/>
  <c r="D44" i="125"/>
  <c r="D44" i="131" s="1"/>
  <c r="I43" i="125"/>
  <c r="H43" i="125"/>
  <c r="G43" i="125"/>
  <c r="F43" i="125"/>
  <c r="F43" i="131" s="1"/>
  <c r="E43" i="125"/>
  <c r="D43" i="125"/>
  <c r="D43" i="131" s="1"/>
  <c r="I42" i="125"/>
  <c r="H42" i="125"/>
  <c r="G42" i="125"/>
  <c r="F42" i="125"/>
  <c r="E42" i="125"/>
  <c r="D42" i="125"/>
  <c r="D42" i="131" s="1"/>
  <c r="I41" i="125"/>
  <c r="H41" i="125"/>
  <c r="H41" i="131" s="1"/>
  <c r="G41" i="125"/>
  <c r="F41" i="125"/>
  <c r="E41" i="125"/>
  <c r="D41" i="125"/>
  <c r="D41" i="131" s="1"/>
  <c r="I40" i="125"/>
  <c r="I40" i="131" s="1"/>
  <c r="H40" i="125"/>
  <c r="G40" i="125"/>
  <c r="F40" i="125"/>
  <c r="F40" i="131" s="1"/>
  <c r="E40" i="125"/>
  <c r="D40" i="125"/>
  <c r="D40" i="131" s="1"/>
  <c r="I39" i="125"/>
  <c r="I39" i="131" s="1"/>
  <c r="H39" i="125"/>
  <c r="H39" i="131" s="1"/>
  <c r="G39" i="125"/>
  <c r="G39" i="131" s="1"/>
  <c r="F39" i="125"/>
  <c r="F39" i="131" s="1"/>
  <c r="E39" i="125"/>
  <c r="E39" i="131" s="1"/>
  <c r="D39" i="125"/>
  <c r="D39" i="131" s="1"/>
  <c r="I38" i="125"/>
  <c r="I38" i="131" s="1"/>
  <c r="H38" i="125"/>
  <c r="H38" i="131" s="1"/>
  <c r="G38" i="125"/>
  <c r="F38" i="125"/>
  <c r="E38" i="125"/>
  <c r="E38" i="131" s="1"/>
  <c r="D38" i="125"/>
  <c r="I37" i="125"/>
  <c r="I37" i="131" s="1"/>
  <c r="H37" i="125"/>
  <c r="H37" i="131" s="1"/>
  <c r="G37" i="125"/>
  <c r="G37" i="131" s="1"/>
  <c r="F37" i="125"/>
  <c r="E37" i="125"/>
  <c r="D37" i="125"/>
  <c r="I36" i="125"/>
  <c r="H36" i="125"/>
  <c r="H36" i="131" s="1"/>
  <c r="G36" i="125"/>
  <c r="G36" i="131" s="1"/>
  <c r="F36" i="125"/>
  <c r="F36" i="131" s="1"/>
  <c r="E36" i="125"/>
  <c r="E36" i="131" s="1"/>
  <c r="D36" i="125"/>
  <c r="I35" i="125"/>
  <c r="H35" i="125"/>
  <c r="G35" i="125"/>
  <c r="G35" i="131" s="1"/>
  <c r="F35" i="125"/>
  <c r="F35" i="131" s="1"/>
  <c r="E35" i="125"/>
  <c r="E35" i="131" s="1"/>
  <c r="D35" i="125"/>
  <c r="D35" i="131" s="1"/>
  <c r="I34" i="125"/>
  <c r="H34" i="125"/>
  <c r="G34" i="125"/>
  <c r="F34" i="125"/>
  <c r="F34" i="131" s="1"/>
  <c r="E34" i="125"/>
  <c r="E34" i="131" s="1"/>
  <c r="D34" i="125"/>
  <c r="D34" i="131" s="1"/>
  <c r="I33" i="125"/>
  <c r="H33" i="125"/>
  <c r="H33" i="131" s="1"/>
  <c r="G33" i="125"/>
  <c r="F33" i="125"/>
  <c r="F33" i="131" s="1"/>
  <c r="E33" i="125"/>
  <c r="D33" i="125"/>
  <c r="D33" i="131" s="1"/>
  <c r="I32" i="125"/>
  <c r="I32" i="131" s="1"/>
  <c r="H32" i="125"/>
  <c r="H32" i="131" s="1"/>
  <c r="G32" i="125"/>
  <c r="G32" i="131" s="1"/>
  <c r="F32" i="125"/>
  <c r="F32" i="131" s="1"/>
  <c r="E32" i="125"/>
  <c r="E32" i="131" s="1"/>
  <c r="D32" i="125"/>
  <c r="D32" i="131" s="1"/>
  <c r="I31" i="125"/>
  <c r="I31" i="131" s="1"/>
  <c r="H31" i="125"/>
  <c r="H31" i="131" s="1"/>
  <c r="G31" i="125"/>
  <c r="G31" i="131" s="1"/>
  <c r="F31" i="125"/>
  <c r="F31" i="131" s="1"/>
  <c r="E31" i="125"/>
  <c r="E31" i="131" s="1"/>
  <c r="D31" i="125"/>
  <c r="D31" i="131" s="1"/>
  <c r="I30" i="125"/>
  <c r="I30" i="131" s="1"/>
  <c r="H30" i="125"/>
  <c r="H30" i="131" s="1"/>
  <c r="G30" i="125"/>
  <c r="F30" i="125"/>
  <c r="E30" i="125"/>
  <c r="D30" i="125"/>
  <c r="I29" i="125"/>
  <c r="I29" i="131" s="1"/>
  <c r="H29" i="125"/>
  <c r="H29" i="131" s="1"/>
  <c r="G29" i="125"/>
  <c r="G29" i="131" s="1"/>
  <c r="F29" i="125"/>
  <c r="F29" i="131" s="1"/>
  <c r="E29" i="125"/>
  <c r="D29" i="125"/>
  <c r="I28" i="125"/>
  <c r="H28" i="125"/>
  <c r="G28" i="125"/>
  <c r="F28" i="125"/>
  <c r="E28" i="125"/>
  <c r="D28" i="125"/>
  <c r="I27" i="125"/>
  <c r="H27" i="125"/>
  <c r="G27" i="125"/>
  <c r="F27" i="125"/>
  <c r="F27" i="131" s="1"/>
  <c r="E27" i="125"/>
  <c r="E27" i="131" s="1"/>
  <c r="D27" i="125"/>
  <c r="I26" i="125"/>
  <c r="H26" i="125"/>
  <c r="G26" i="125"/>
  <c r="G26" i="131" s="1"/>
  <c r="F26" i="125"/>
  <c r="F26" i="131" s="1"/>
  <c r="E26" i="125"/>
  <c r="E26" i="131" s="1"/>
  <c r="D26" i="125"/>
  <c r="D26" i="131" s="1"/>
  <c r="I25" i="125"/>
  <c r="I25" i="131" s="1"/>
  <c r="H25" i="125"/>
  <c r="H25" i="131" s="1"/>
  <c r="G25" i="125"/>
  <c r="G25" i="131" s="1"/>
  <c r="F25" i="125"/>
  <c r="F25" i="131" s="1"/>
  <c r="E25" i="125"/>
  <c r="E25" i="131" s="1"/>
  <c r="D25" i="125"/>
  <c r="D25" i="131" s="1"/>
  <c r="I24" i="125"/>
  <c r="I24" i="131" s="1"/>
  <c r="H24" i="125"/>
  <c r="G24" i="125"/>
  <c r="G24" i="131" s="1"/>
  <c r="F24" i="125"/>
  <c r="F24" i="131" s="1"/>
  <c r="E24" i="125"/>
  <c r="E24" i="131" s="1"/>
  <c r="D24" i="125"/>
  <c r="D24" i="131" s="1"/>
  <c r="I23" i="125"/>
  <c r="H23" i="125"/>
  <c r="G23" i="125"/>
  <c r="G23" i="131" s="1"/>
  <c r="F23" i="125"/>
  <c r="E23" i="125"/>
  <c r="E23" i="131" s="1"/>
  <c r="D23" i="125"/>
  <c r="D23" i="131" s="1"/>
  <c r="I22" i="125"/>
  <c r="H22" i="125"/>
  <c r="G22" i="125"/>
  <c r="F22" i="125"/>
  <c r="E22" i="125"/>
  <c r="E22" i="131" s="1"/>
  <c r="D22" i="125"/>
  <c r="D22" i="131" s="1"/>
  <c r="I21" i="125"/>
  <c r="H21" i="125"/>
  <c r="G21" i="125"/>
  <c r="F21" i="125"/>
  <c r="E21" i="125"/>
  <c r="E21" i="131" s="1"/>
  <c r="D21" i="125"/>
  <c r="D21" i="131" s="1"/>
  <c r="I20" i="125"/>
  <c r="I20" i="131" s="1"/>
  <c r="H20" i="125"/>
  <c r="H20" i="131" s="1"/>
  <c r="G20" i="125"/>
  <c r="F20" i="125"/>
  <c r="E20" i="125"/>
  <c r="D20" i="125"/>
  <c r="I19" i="125"/>
  <c r="I19" i="131" s="1"/>
  <c r="H19" i="125"/>
  <c r="H19" i="131" s="1"/>
  <c r="G19" i="125"/>
  <c r="G19" i="131" s="1"/>
  <c r="F19" i="125"/>
  <c r="E19" i="125"/>
  <c r="D19" i="125"/>
  <c r="D19" i="131" s="1"/>
  <c r="I18" i="125"/>
  <c r="I18" i="131" s="1"/>
  <c r="H18" i="125"/>
  <c r="H18" i="131" s="1"/>
  <c r="G18" i="125"/>
  <c r="G18" i="131" s="1"/>
  <c r="F18" i="125"/>
  <c r="E18" i="125"/>
  <c r="D18" i="125"/>
  <c r="D18" i="131" s="1"/>
  <c r="I17" i="125"/>
  <c r="H17" i="125"/>
  <c r="G17" i="125"/>
  <c r="F17" i="125"/>
  <c r="E17" i="125"/>
  <c r="D17" i="125"/>
  <c r="D17" i="131" s="1"/>
  <c r="I16" i="125"/>
  <c r="I16" i="131" s="1"/>
  <c r="H16" i="125"/>
  <c r="G16" i="125"/>
  <c r="G16" i="131" s="1"/>
  <c r="F16" i="125"/>
  <c r="F16" i="131" s="1"/>
  <c r="E16" i="125"/>
  <c r="E16" i="131" s="1"/>
  <c r="D16" i="125"/>
  <c r="D16" i="131" s="1"/>
  <c r="I15" i="125"/>
  <c r="H15" i="125"/>
  <c r="G15" i="125"/>
  <c r="G15" i="131" s="1"/>
  <c r="F15" i="125"/>
  <c r="F15" i="131" s="1"/>
  <c r="E15" i="125"/>
  <c r="E15" i="131" s="1"/>
  <c r="D15" i="125"/>
  <c r="D15" i="131" s="1"/>
  <c r="I14" i="125"/>
  <c r="H14" i="125"/>
  <c r="G14" i="125"/>
  <c r="F14" i="125"/>
  <c r="E14" i="125"/>
  <c r="E14" i="131" s="1"/>
  <c r="D14" i="125"/>
  <c r="D14" i="131" s="1"/>
  <c r="I13" i="125"/>
  <c r="H13" i="125"/>
  <c r="G13" i="125"/>
  <c r="F13" i="125"/>
  <c r="E13" i="125"/>
  <c r="D13" i="125"/>
  <c r="I12" i="125"/>
  <c r="I12" i="131" s="1"/>
  <c r="H12" i="125"/>
  <c r="H12" i="131" s="1"/>
  <c r="G12" i="125"/>
  <c r="F12" i="125"/>
  <c r="E12" i="125"/>
  <c r="D12" i="125"/>
  <c r="I11" i="125"/>
  <c r="I11" i="131" s="1"/>
  <c r="H11" i="125"/>
  <c r="H11" i="131" s="1"/>
  <c r="G11" i="125"/>
  <c r="F11" i="125"/>
  <c r="E11" i="125"/>
  <c r="D11" i="125"/>
  <c r="I10" i="125"/>
  <c r="H10" i="125"/>
  <c r="G10" i="125"/>
  <c r="G10" i="131" s="1"/>
  <c r="F10" i="125"/>
  <c r="E10" i="125"/>
  <c r="D10" i="125"/>
  <c r="I9" i="125"/>
  <c r="H9" i="125"/>
  <c r="H9" i="131" s="1"/>
  <c r="G9" i="125"/>
  <c r="G9" i="131" s="1"/>
  <c r="F9" i="125"/>
  <c r="F9" i="131" s="1"/>
  <c r="E9" i="125"/>
  <c r="E9" i="131" s="1"/>
  <c r="D9" i="125"/>
  <c r="I8" i="125"/>
  <c r="I8" i="131" s="1"/>
  <c r="H8" i="125"/>
  <c r="G8" i="125"/>
  <c r="G8" i="131" s="1"/>
  <c r="F8" i="125"/>
  <c r="F8" i="131" s="1"/>
  <c r="E8" i="125"/>
  <c r="E8" i="131" s="1"/>
  <c r="D8" i="125"/>
  <c r="D8" i="131" s="1"/>
  <c r="I7" i="125"/>
  <c r="I7" i="131" s="1"/>
  <c r="H7" i="125"/>
  <c r="G7" i="125"/>
  <c r="G7" i="131" s="1"/>
  <c r="F7" i="125"/>
  <c r="F7" i="131" s="1"/>
  <c r="E7" i="125"/>
  <c r="E7" i="131" s="1"/>
  <c r="D7" i="125"/>
  <c r="D7" i="131" s="1"/>
  <c r="R45" i="126"/>
  <c r="Q45" i="126"/>
  <c r="R19" i="126"/>
  <c r="Q19" i="126"/>
  <c r="R17" i="126"/>
  <c r="Q17" i="126"/>
  <c r="R45" i="125"/>
  <c r="Q45" i="125"/>
  <c r="R19" i="125"/>
  <c r="Q19" i="125"/>
  <c r="R17" i="125"/>
  <c r="Q17" i="125"/>
  <c r="H49" i="124"/>
  <c r="G49" i="124"/>
  <c r="F49" i="124"/>
  <c r="E49" i="124"/>
  <c r="D49" i="124"/>
  <c r="C49" i="124"/>
  <c r="J45" i="124"/>
  <c r="J44" i="124"/>
  <c r="J41" i="124"/>
  <c r="J40" i="124"/>
  <c r="J38" i="124"/>
  <c r="J37" i="124"/>
  <c r="J33" i="124"/>
  <c r="J31" i="124"/>
  <c r="J29" i="124"/>
  <c r="J27" i="124"/>
  <c r="J25" i="124"/>
  <c r="J23" i="124"/>
  <c r="J21" i="124"/>
  <c r="J19" i="124"/>
  <c r="J17" i="124"/>
  <c r="J15" i="124"/>
  <c r="J13" i="124"/>
  <c r="J12" i="124"/>
  <c r="J10" i="124"/>
  <c r="J9" i="124"/>
  <c r="J7" i="124"/>
  <c r="Y62" i="123"/>
  <c r="X62" i="123"/>
  <c r="W62" i="123"/>
  <c r="V62" i="123"/>
  <c r="U62" i="123"/>
  <c r="T62" i="123"/>
  <c r="S62" i="123"/>
  <c r="R62" i="123"/>
  <c r="Q62" i="123"/>
  <c r="P62" i="123"/>
  <c r="O62" i="123"/>
  <c r="N62" i="123"/>
  <c r="M62" i="123"/>
  <c r="L62" i="123"/>
  <c r="K62" i="123"/>
  <c r="J62" i="123"/>
  <c r="I62" i="123"/>
  <c r="H62" i="123"/>
  <c r="G62" i="123"/>
  <c r="F62" i="123"/>
  <c r="E62" i="123"/>
  <c r="D62" i="123"/>
  <c r="C62" i="123"/>
  <c r="B62" i="123"/>
  <c r="AE61" i="123"/>
  <c r="AD61" i="123"/>
  <c r="AE60" i="123"/>
  <c r="AD60" i="123"/>
  <c r="AE59" i="123"/>
  <c r="AD59" i="123"/>
  <c r="AE58" i="123"/>
  <c r="AD58" i="123"/>
  <c r="AE57" i="123"/>
  <c r="AD57" i="123"/>
  <c r="AE56" i="123"/>
  <c r="AD56" i="123"/>
  <c r="AE55" i="123"/>
  <c r="AD55" i="123"/>
  <c r="AE54" i="123"/>
  <c r="AD54" i="123"/>
  <c r="AE53" i="123"/>
  <c r="AD53" i="123"/>
  <c r="AE52" i="123"/>
  <c r="AD52" i="123"/>
  <c r="AE51" i="123"/>
  <c r="AD51" i="123"/>
  <c r="AE50" i="123"/>
  <c r="AD50" i="123"/>
  <c r="AE49" i="123"/>
  <c r="AD49" i="123"/>
  <c r="AE48" i="123"/>
  <c r="AD48" i="123"/>
  <c r="AE47" i="123"/>
  <c r="AD47" i="123"/>
  <c r="AE46" i="123"/>
  <c r="AD46" i="123"/>
  <c r="AE45" i="123"/>
  <c r="AD45" i="123"/>
  <c r="AE44" i="123"/>
  <c r="AD44" i="123"/>
  <c r="AE43" i="123"/>
  <c r="AD43" i="123"/>
  <c r="AE42" i="123"/>
  <c r="AD42" i="123"/>
  <c r="AE41" i="123"/>
  <c r="AD41" i="123"/>
  <c r="AE40" i="123"/>
  <c r="AD40" i="123"/>
  <c r="AE39" i="123"/>
  <c r="AD39" i="123"/>
  <c r="AE38" i="123"/>
  <c r="AD38" i="123"/>
  <c r="AE37" i="123"/>
  <c r="AD37" i="123"/>
  <c r="AE36" i="123"/>
  <c r="AD36" i="123"/>
  <c r="AE35" i="123"/>
  <c r="AD35" i="123"/>
  <c r="AE34" i="123"/>
  <c r="AD34" i="123"/>
  <c r="AE33" i="123"/>
  <c r="AD33" i="123"/>
  <c r="AE32" i="123"/>
  <c r="AD32" i="123"/>
  <c r="AE31" i="123"/>
  <c r="AD31" i="123"/>
  <c r="AE30" i="123"/>
  <c r="AD30" i="123"/>
  <c r="AE29" i="123"/>
  <c r="AD29" i="123"/>
  <c r="AE28" i="123"/>
  <c r="AD28" i="123"/>
  <c r="AE27" i="123"/>
  <c r="AD27" i="123"/>
  <c r="AE26" i="123"/>
  <c r="AD26" i="123"/>
  <c r="AE25" i="123"/>
  <c r="AD25" i="123"/>
  <c r="AE24" i="123"/>
  <c r="AD24" i="123"/>
  <c r="AE23" i="123"/>
  <c r="AD23" i="123"/>
  <c r="AE22" i="123"/>
  <c r="AD22" i="123"/>
  <c r="AE21" i="123"/>
  <c r="AD21" i="123"/>
  <c r="AE20" i="123"/>
  <c r="AD20" i="123"/>
  <c r="AB19" i="123"/>
  <c r="AC19" i="123" s="1"/>
  <c r="Z19" i="123"/>
  <c r="AA19" i="123" s="1"/>
  <c r="AE18" i="123"/>
  <c r="AD18" i="123"/>
  <c r="AE17" i="123"/>
  <c r="AD17" i="123"/>
  <c r="AE16" i="123"/>
  <c r="AD16" i="123"/>
  <c r="AB15" i="123"/>
  <c r="AC15" i="123" s="1"/>
  <c r="Z15" i="123"/>
  <c r="AA15" i="123" s="1"/>
  <c r="AE14" i="123"/>
  <c r="AD14" i="123"/>
  <c r="AE13" i="123"/>
  <c r="AD13" i="123"/>
  <c r="AE12" i="123"/>
  <c r="AD12" i="123"/>
  <c r="AB11" i="123"/>
  <c r="Z11" i="123"/>
  <c r="Z62" i="123" s="1"/>
  <c r="AE10" i="123"/>
  <c r="AD10" i="123"/>
  <c r="AE9" i="123"/>
  <c r="AD9" i="123"/>
  <c r="AE8" i="123"/>
  <c r="AD8" i="123"/>
  <c r="AE7" i="123"/>
  <c r="AD7" i="123"/>
  <c r="B16" i="122"/>
  <c r="C15" i="125" s="1"/>
  <c r="I16" i="122"/>
  <c r="J15" i="125" s="1"/>
  <c r="B17" i="122"/>
  <c r="C16" i="125" s="1"/>
  <c r="I17" i="122"/>
  <c r="B18" i="122"/>
  <c r="C17" i="125" s="1"/>
  <c r="I18" i="122"/>
  <c r="J17" i="125" s="1"/>
  <c r="B19" i="122"/>
  <c r="C18" i="125" s="1"/>
  <c r="I19" i="122"/>
  <c r="B20" i="122"/>
  <c r="C19" i="125" s="1"/>
  <c r="I20" i="122"/>
  <c r="J19" i="125" s="1"/>
  <c r="J19" i="131" s="1"/>
  <c r="B21" i="122"/>
  <c r="C28" i="125" s="1"/>
  <c r="I21" i="122"/>
  <c r="J28" i="125" s="1"/>
  <c r="B22" i="122"/>
  <c r="J22" i="122" s="1"/>
  <c r="I22" i="122"/>
  <c r="J29" i="125" s="1"/>
  <c r="B23" i="122"/>
  <c r="C20" i="125" s="1"/>
  <c r="I23" i="122"/>
  <c r="B24" i="122"/>
  <c r="C21" i="125" s="1"/>
  <c r="I24" i="122"/>
  <c r="J21" i="125" s="1"/>
  <c r="B25" i="122"/>
  <c r="C22" i="125" s="1"/>
  <c r="C22" i="131" s="1"/>
  <c r="I25" i="122"/>
  <c r="J22" i="125" s="1"/>
  <c r="B26" i="122"/>
  <c r="C23" i="125" s="1"/>
  <c r="C23" i="131" s="1"/>
  <c r="I26" i="122"/>
  <c r="J23" i="125" s="1"/>
  <c r="B27" i="122"/>
  <c r="C35" i="125" s="1"/>
  <c r="C35" i="131" s="1"/>
  <c r="I27" i="122"/>
  <c r="B28" i="122"/>
  <c r="I28" i="122"/>
  <c r="J24" i="125" s="1"/>
  <c r="B29" i="122"/>
  <c r="C25" i="125" s="1"/>
  <c r="I29" i="122"/>
  <c r="B30" i="122"/>
  <c r="C26" i="125" s="1"/>
  <c r="I30" i="122"/>
  <c r="J26" i="125" s="1"/>
  <c r="B31" i="122"/>
  <c r="I31" i="122"/>
  <c r="J27" i="125" s="1"/>
  <c r="J27" i="131" s="1"/>
  <c r="B32" i="122"/>
  <c r="I32" i="122"/>
  <c r="J30" i="125" s="1"/>
  <c r="J30" i="131" s="1"/>
  <c r="B33" i="122"/>
  <c r="I33" i="122"/>
  <c r="B34" i="122"/>
  <c r="C31" i="125" s="1"/>
  <c r="I34" i="122"/>
  <c r="J31" i="125" s="1"/>
  <c r="B35" i="122"/>
  <c r="C32" i="125" s="1"/>
  <c r="I35" i="122"/>
  <c r="B36" i="122"/>
  <c r="C33" i="125" s="1"/>
  <c r="I36" i="122"/>
  <c r="J33" i="125" s="1"/>
  <c r="J33" i="131" s="1"/>
  <c r="B37" i="122"/>
  <c r="C34" i="125" s="1"/>
  <c r="C34" i="131" s="1"/>
  <c r="I37" i="122"/>
  <c r="J34" i="125" s="1"/>
  <c r="B38" i="122"/>
  <c r="I38" i="122"/>
  <c r="J36" i="125" s="1"/>
  <c r="B39" i="122"/>
  <c r="C37" i="125" s="1"/>
  <c r="I39" i="122"/>
  <c r="B40" i="122"/>
  <c r="C38" i="125" s="1"/>
  <c r="I40" i="122"/>
  <c r="J38" i="125" s="1"/>
  <c r="J38" i="131" s="1"/>
  <c r="B41" i="122"/>
  <c r="C39" i="125" s="1"/>
  <c r="I41" i="122"/>
  <c r="J39" i="125" s="1"/>
  <c r="J39" i="131" s="1"/>
  <c r="B42" i="122"/>
  <c r="C40" i="125" s="1"/>
  <c r="I42" i="122"/>
  <c r="J40" i="125" s="1"/>
  <c r="B43" i="122"/>
  <c r="C41" i="125" s="1"/>
  <c r="I43" i="122"/>
  <c r="B44" i="122"/>
  <c r="I44" i="122"/>
  <c r="J42" i="125" s="1"/>
  <c r="J42" i="131" s="1"/>
  <c r="B45" i="122"/>
  <c r="C43" i="125" s="1"/>
  <c r="C43" i="131" s="1"/>
  <c r="I45" i="122"/>
  <c r="B46" i="122"/>
  <c r="I46" i="122"/>
  <c r="J44" i="125" s="1"/>
  <c r="J44" i="131" s="1"/>
  <c r="B47" i="122"/>
  <c r="C46" i="125" s="1"/>
  <c r="I47" i="122"/>
  <c r="J46" i="125" s="1"/>
  <c r="J46" i="131" s="1"/>
  <c r="B48" i="122"/>
  <c r="I48" i="122"/>
  <c r="J45" i="125" s="1"/>
  <c r="J45" i="131" s="1"/>
  <c r="B7" i="122"/>
  <c r="I7" i="122"/>
  <c r="B8" i="122"/>
  <c r="C7" i="125" s="1"/>
  <c r="I8" i="122"/>
  <c r="J7" i="125" s="1"/>
  <c r="B9" i="122"/>
  <c r="C8" i="125" s="1"/>
  <c r="I9" i="122"/>
  <c r="J8" i="125" s="1"/>
  <c r="B10" i="122"/>
  <c r="C9" i="125" s="1"/>
  <c r="I10" i="122"/>
  <c r="J9" i="125" s="1"/>
  <c r="B11" i="122"/>
  <c r="C10" i="125" s="1"/>
  <c r="I11" i="122"/>
  <c r="J10" i="125" s="1"/>
  <c r="B12" i="122"/>
  <c r="C11" i="125" s="1"/>
  <c r="C11" i="131" s="1"/>
  <c r="I12" i="122"/>
  <c r="B13" i="122"/>
  <c r="C12" i="125" s="1"/>
  <c r="I13" i="122"/>
  <c r="J12" i="125" s="1"/>
  <c r="B14" i="122"/>
  <c r="C13" i="125" s="1"/>
  <c r="I14" i="122"/>
  <c r="J13" i="125" s="1"/>
  <c r="I15" i="122"/>
  <c r="B15" i="122"/>
  <c r="C14" i="125" s="1"/>
  <c r="C14" i="131" s="1"/>
  <c r="F49" i="122"/>
  <c r="AB19" i="120"/>
  <c r="AC19" i="120" s="1"/>
  <c r="Z19" i="120"/>
  <c r="AA19" i="120" s="1"/>
  <c r="AB15" i="120"/>
  <c r="AC15" i="120" s="1"/>
  <c r="Z15" i="120"/>
  <c r="AA15" i="120" s="1"/>
  <c r="AB19" i="121"/>
  <c r="AC19" i="121" s="1"/>
  <c r="Z19" i="121"/>
  <c r="AA19" i="121" s="1"/>
  <c r="AB15" i="121"/>
  <c r="AC15" i="121" s="1"/>
  <c r="Z15" i="121"/>
  <c r="AA15" i="121" s="1"/>
  <c r="E12" i="109"/>
  <c r="E13" i="109"/>
  <c r="E14" i="109"/>
  <c r="E15" i="109"/>
  <c r="B21" i="109"/>
  <c r="E24" i="109"/>
  <c r="E25" i="109"/>
  <c r="E26" i="109"/>
  <c r="E27" i="109"/>
  <c r="E28" i="109"/>
  <c r="E29" i="109"/>
  <c r="B8" i="109"/>
  <c r="C7" i="109"/>
  <c r="E7" i="109"/>
  <c r="B26" i="93"/>
  <c r="Y62" i="121"/>
  <c r="X62" i="121"/>
  <c r="W62" i="121"/>
  <c r="V62" i="121"/>
  <c r="U62" i="121"/>
  <c r="T62" i="121"/>
  <c r="S62" i="121"/>
  <c r="R62" i="121"/>
  <c r="Q62" i="121"/>
  <c r="P62" i="121"/>
  <c r="O62" i="121"/>
  <c r="N62" i="121"/>
  <c r="M62" i="121"/>
  <c r="L62" i="121"/>
  <c r="K62" i="121"/>
  <c r="J62" i="121"/>
  <c r="I62" i="121"/>
  <c r="H62" i="121"/>
  <c r="G62" i="121"/>
  <c r="F62" i="121"/>
  <c r="E62" i="121"/>
  <c r="D62" i="121"/>
  <c r="C62" i="121"/>
  <c r="B62" i="121"/>
  <c r="AE61" i="121"/>
  <c r="AD61" i="121"/>
  <c r="AE60" i="121"/>
  <c r="AD60" i="121"/>
  <c r="AE59" i="121"/>
  <c r="AD59" i="121"/>
  <c r="AE58" i="121"/>
  <c r="AD58" i="121"/>
  <c r="AE57" i="121"/>
  <c r="AD57" i="121"/>
  <c r="AE56" i="121"/>
  <c r="AD56" i="121"/>
  <c r="AE55" i="121"/>
  <c r="AD55" i="121"/>
  <c r="AE54" i="121"/>
  <c r="AD54" i="121"/>
  <c r="AE53" i="121"/>
  <c r="AD53" i="121"/>
  <c r="AE52" i="121"/>
  <c r="AD52" i="121"/>
  <c r="AE51" i="121"/>
  <c r="AD51" i="121"/>
  <c r="AE50" i="121"/>
  <c r="AD50" i="121"/>
  <c r="AE49" i="121"/>
  <c r="AD49" i="121"/>
  <c r="AE48" i="121"/>
  <c r="AD48" i="121"/>
  <c r="AE47" i="121"/>
  <c r="AD47" i="121"/>
  <c r="AE46" i="121"/>
  <c r="AD46" i="121"/>
  <c r="AE45" i="121"/>
  <c r="AD45" i="121"/>
  <c r="AE44" i="121"/>
  <c r="AD44" i="121"/>
  <c r="AE43" i="121"/>
  <c r="AD43" i="121"/>
  <c r="AE42" i="121"/>
  <c r="AD42" i="121"/>
  <c r="AE41" i="121"/>
  <c r="AD41" i="121"/>
  <c r="AE40" i="121"/>
  <c r="AD40" i="121"/>
  <c r="AE39" i="121"/>
  <c r="AD39" i="121"/>
  <c r="AE38" i="121"/>
  <c r="AD38" i="121"/>
  <c r="AE37" i="121"/>
  <c r="AD37" i="121"/>
  <c r="AE36" i="121"/>
  <c r="AD36" i="121"/>
  <c r="AE35" i="121"/>
  <c r="AD35" i="121"/>
  <c r="AE34" i="121"/>
  <c r="AD34" i="121"/>
  <c r="AE33" i="121"/>
  <c r="AD33" i="121"/>
  <c r="AE32" i="121"/>
  <c r="AD32" i="121"/>
  <c r="AE31" i="121"/>
  <c r="AD31" i="121"/>
  <c r="AE30" i="121"/>
  <c r="AD30" i="121"/>
  <c r="AE29" i="121"/>
  <c r="AD29" i="121"/>
  <c r="AE28" i="121"/>
  <c r="AD28" i="121"/>
  <c r="AE27" i="121"/>
  <c r="AD27" i="121"/>
  <c r="AE26" i="121"/>
  <c r="AD26" i="121"/>
  <c r="AE25" i="121"/>
  <c r="AD25" i="121"/>
  <c r="AE24" i="121"/>
  <c r="AD24" i="121"/>
  <c r="AE23" i="121"/>
  <c r="AD23" i="121"/>
  <c r="AE22" i="121"/>
  <c r="AD22" i="121"/>
  <c r="AE21" i="121"/>
  <c r="AD21" i="121"/>
  <c r="AE20" i="121"/>
  <c r="AD20" i="121"/>
  <c r="AE18" i="121"/>
  <c r="AD18" i="121"/>
  <c r="AE17" i="121"/>
  <c r="AD17" i="121"/>
  <c r="AE16" i="121"/>
  <c r="AD16" i="121"/>
  <c r="AB14" i="121"/>
  <c r="AC14" i="121" s="1"/>
  <c r="Z14" i="121"/>
  <c r="AA14" i="121" s="1"/>
  <c r="AE13" i="121"/>
  <c r="AD13" i="121"/>
  <c r="AE12" i="121"/>
  <c r="AD12" i="121"/>
  <c r="AE10" i="121"/>
  <c r="AD10" i="121"/>
  <c r="AE9" i="121"/>
  <c r="AD9" i="121"/>
  <c r="AE8" i="121"/>
  <c r="AD8" i="121"/>
  <c r="AE7" i="121"/>
  <c r="AD7" i="121"/>
  <c r="B150" i="93" l="1"/>
  <c r="F150" i="93" s="1"/>
  <c r="C150" i="93" s="1"/>
  <c r="B149" i="93"/>
  <c r="F149" i="93" s="1"/>
  <c r="C149" i="93" s="1"/>
  <c r="B156" i="93"/>
  <c r="B178" i="93"/>
  <c r="H8" i="131"/>
  <c r="I36" i="131"/>
  <c r="G43" i="131"/>
  <c r="F14" i="131"/>
  <c r="H15" i="131"/>
  <c r="C25" i="131"/>
  <c r="H7" i="131"/>
  <c r="D9" i="131"/>
  <c r="H16" i="131"/>
  <c r="F19" i="131"/>
  <c r="F23" i="131"/>
  <c r="H24" i="131"/>
  <c r="D30" i="131"/>
  <c r="D38" i="131"/>
  <c r="H40" i="131"/>
  <c r="H44" i="131"/>
  <c r="G14" i="131"/>
  <c r="I15" i="131"/>
  <c r="F22" i="131"/>
  <c r="H35" i="131"/>
  <c r="D37" i="131"/>
  <c r="H43" i="131"/>
  <c r="D12" i="131"/>
  <c r="F13" i="131"/>
  <c r="G22" i="131"/>
  <c r="I27" i="131"/>
  <c r="G34" i="131"/>
  <c r="I35" i="131"/>
  <c r="G42" i="131"/>
  <c r="D11" i="131"/>
  <c r="E12" i="131"/>
  <c r="D20" i="131"/>
  <c r="H26" i="131"/>
  <c r="H34" i="131"/>
  <c r="H42" i="131"/>
  <c r="J36" i="131"/>
  <c r="I9" i="131"/>
  <c r="E11" i="131"/>
  <c r="E20" i="131"/>
  <c r="G21" i="131"/>
  <c r="I26" i="131"/>
  <c r="G33" i="131"/>
  <c r="E40" i="131"/>
  <c r="G41" i="131"/>
  <c r="H23" i="131"/>
  <c r="D29" i="131"/>
  <c r="F30" i="131"/>
  <c r="F38" i="131"/>
  <c r="J15" i="131"/>
  <c r="J8" i="131"/>
  <c r="H14" i="131"/>
  <c r="C16" i="131"/>
  <c r="I23" i="131"/>
  <c r="E29" i="131"/>
  <c r="G30" i="131"/>
  <c r="G38" i="131"/>
  <c r="I43" i="131"/>
  <c r="G13" i="131"/>
  <c r="I14" i="131"/>
  <c r="H22" i="131"/>
  <c r="D28" i="131"/>
  <c r="D36" i="131"/>
  <c r="F37" i="131"/>
  <c r="J7" i="131"/>
  <c r="J26" i="131"/>
  <c r="J29" i="131"/>
  <c r="F12" i="131"/>
  <c r="I22" i="131"/>
  <c r="I34" i="131"/>
  <c r="I42" i="131"/>
  <c r="C26" i="131"/>
  <c r="F11" i="131"/>
  <c r="G12" i="131"/>
  <c r="F20" i="131"/>
  <c r="H21" i="131"/>
  <c r="D27" i="131"/>
  <c r="J34" i="131"/>
  <c r="G11" i="131"/>
  <c r="E19" i="131"/>
  <c r="G20" i="131"/>
  <c r="I21" i="131"/>
  <c r="I33" i="131"/>
  <c r="G40" i="131"/>
  <c r="I41" i="131"/>
  <c r="J46" i="122"/>
  <c r="C20" i="131"/>
  <c r="C12" i="131"/>
  <c r="J24" i="131"/>
  <c r="J44" i="122"/>
  <c r="J12" i="122"/>
  <c r="J21" i="131"/>
  <c r="J22" i="131"/>
  <c r="B147" i="93"/>
  <c r="B148" i="93"/>
  <c r="F148" i="93" s="1"/>
  <c r="B145" i="93"/>
  <c r="B154" i="93"/>
  <c r="L11" i="126"/>
  <c r="Q11" i="126" s="1"/>
  <c r="AB62" i="128"/>
  <c r="J20" i="125"/>
  <c r="J20" i="131" s="1"/>
  <c r="J25" i="125"/>
  <c r="J25" i="131" s="1"/>
  <c r="J32" i="125"/>
  <c r="J32" i="131" s="1"/>
  <c r="J35" i="125"/>
  <c r="J35" i="131" s="1"/>
  <c r="J37" i="125"/>
  <c r="J37" i="131" s="1"/>
  <c r="J41" i="125"/>
  <c r="J41" i="131" s="1"/>
  <c r="J43" i="125"/>
  <c r="J43" i="131" s="1"/>
  <c r="J14" i="125"/>
  <c r="J16" i="125"/>
  <c r="J16" i="131" s="1"/>
  <c r="K16" i="131" s="1"/>
  <c r="R16" i="131" s="1"/>
  <c r="C24" i="125"/>
  <c r="C27" i="125"/>
  <c r="C27" i="131" s="1"/>
  <c r="C29" i="125"/>
  <c r="C29" i="131" s="1"/>
  <c r="C30" i="125"/>
  <c r="C36" i="125"/>
  <c r="C42" i="125"/>
  <c r="C44" i="125"/>
  <c r="J48" i="122"/>
  <c r="C45" i="125"/>
  <c r="C45" i="131" s="1"/>
  <c r="J40" i="122"/>
  <c r="J24" i="122"/>
  <c r="J36" i="122"/>
  <c r="J20" i="122"/>
  <c r="J11" i="125"/>
  <c r="AB62" i="127"/>
  <c r="B153" i="93"/>
  <c r="D47" i="126"/>
  <c r="E47" i="126"/>
  <c r="F47" i="126"/>
  <c r="L28" i="126"/>
  <c r="L29" i="126"/>
  <c r="Q29" i="126" s="1"/>
  <c r="I47" i="126"/>
  <c r="L38" i="126"/>
  <c r="R38" i="126" s="1"/>
  <c r="L39" i="126"/>
  <c r="Q39" i="126" s="1"/>
  <c r="L46" i="126"/>
  <c r="Q46" i="126" s="1"/>
  <c r="Z62" i="128"/>
  <c r="J18" i="125"/>
  <c r="J18" i="131" s="1"/>
  <c r="J11" i="124"/>
  <c r="B146" i="93"/>
  <c r="I49" i="124"/>
  <c r="Z62" i="127"/>
  <c r="B49" i="124"/>
  <c r="L25" i="126"/>
  <c r="Q25" i="126" s="1"/>
  <c r="L26" i="126"/>
  <c r="R26" i="126" s="1"/>
  <c r="L34" i="126"/>
  <c r="Q34" i="126" s="1"/>
  <c r="J40" i="126"/>
  <c r="J40" i="131" s="1"/>
  <c r="L42" i="126"/>
  <c r="R42" i="126" s="1"/>
  <c r="L43" i="126"/>
  <c r="Q43" i="126" s="1"/>
  <c r="J42" i="124"/>
  <c r="J46" i="124"/>
  <c r="J14" i="124"/>
  <c r="J9" i="126"/>
  <c r="L9" i="126" s="1"/>
  <c r="Q9" i="126" s="1"/>
  <c r="L16" i="126"/>
  <c r="R16" i="126" s="1"/>
  <c r="L22" i="126"/>
  <c r="R22" i="126" s="1"/>
  <c r="J31" i="126"/>
  <c r="L31" i="126" s="1"/>
  <c r="J35" i="124"/>
  <c r="L35" i="126"/>
  <c r="L20" i="126"/>
  <c r="R20" i="126" s="1"/>
  <c r="L18" i="126"/>
  <c r="R18" i="126" s="1"/>
  <c r="L36" i="126"/>
  <c r="R36" i="126" s="1"/>
  <c r="J22" i="124"/>
  <c r="J17" i="126"/>
  <c r="J23" i="126"/>
  <c r="L8" i="126"/>
  <c r="Q8" i="126" s="1"/>
  <c r="L10" i="126"/>
  <c r="Q10" i="126" s="1"/>
  <c r="L12" i="126"/>
  <c r="R12" i="126" s="1"/>
  <c r="L13" i="126"/>
  <c r="R13" i="126" s="1"/>
  <c r="L14" i="126"/>
  <c r="R14" i="126" s="1"/>
  <c r="J39" i="124"/>
  <c r="J43" i="124"/>
  <c r="J47" i="124"/>
  <c r="C37" i="126"/>
  <c r="L37" i="126" s="1"/>
  <c r="Q37" i="126" s="1"/>
  <c r="C40" i="126"/>
  <c r="L40" i="126" s="1"/>
  <c r="Q40" i="126" s="1"/>
  <c r="C41" i="126"/>
  <c r="L41" i="126" s="1"/>
  <c r="R41" i="126" s="1"/>
  <c r="C44" i="126"/>
  <c r="L44" i="126" s="1"/>
  <c r="R44" i="126" s="1"/>
  <c r="L45" i="126"/>
  <c r="J16" i="124"/>
  <c r="J20" i="124"/>
  <c r="J24" i="124"/>
  <c r="J28" i="124"/>
  <c r="J32" i="124"/>
  <c r="J36" i="124"/>
  <c r="C15" i="126"/>
  <c r="L15" i="126" s="1"/>
  <c r="R15" i="126" s="1"/>
  <c r="C19" i="126"/>
  <c r="L19" i="126" s="1"/>
  <c r="C21" i="126"/>
  <c r="L21" i="126" s="1"/>
  <c r="Q21" i="126" s="1"/>
  <c r="C24" i="126"/>
  <c r="L24" i="126" s="1"/>
  <c r="Q24" i="126" s="1"/>
  <c r="C30" i="126"/>
  <c r="L30" i="126" s="1"/>
  <c r="R30" i="126" s="1"/>
  <c r="C32" i="126"/>
  <c r="L32" i="126" s="1"/>
  <c r="R32" i="126" s="1"/>
  <c r="C33" i="126"/>
  <c r="L33" i="126" s="1"/>
  <c r="R33" i="126" s="1"/>
  <c r="L7" i="126"/>
  <c r="Q7" i="126" s="1"/>
  <c r="J8" i="124"/>
  <c r="C147" i="93"/>
  <c r="G147" i="93" s="1"/>
  <c r="AA39" i="128"/>
  <c r="AA62" i="128" s="1"/>
  <c r="AA62" i="127"/>
  <c r="AA11" i="123"/>
  <c r="AA62" i="123" s="1"/>
  <c r="AB62" i="123"/>
  <c r="R11" i="126"/>
  <c r="Q28" i="126"/>
  <c r="R28" i="126"/>
  <c r="Q30" i="126"/>
  <c r="Q35" i="126"/>
  <c r="R35" i="126"/>
  <c r="Q16" i="126"/>
  <c r="K7" i="126"/>
  <c r="K8" i="126"/>
  <c r="K10" i="126"/>
  <c r="K11" i="126"/>
  <c r="K12" i="126"/>
  <c r="K13" i="126"/>
  <c r="K14" i="126"/>
  <c r="K16" i="126"/>
  <c r="K18" i="126"/>
  <c r="K20" i="126"/>
  <c r="K22" i="126"/>
  <c r="K25" i="126"/>
  <c r="K26" i="126"/>
  <c r="K28" i="126"/>
  <c r="K29" i="126"/>
  <c r="K34" i="126"/>
  <c r="K35" i="126"/>
  <c r="K36" i="126"/>
  <c r="K38" i="126"/>
  <c r="K39" i="126"/>
  <c r="K42" i="126"/>
  <c r="K43" i="126"/>
  <c r="K46" i="126"/>
  <c r="AE19" i="123"/>
  <c r="AD19" i="123"/>
  <c r="AE15" i="123"/>
  <c r="AD15" i="123"/>
  <c r="AC11" i="123"/>
  <c r="J28" i="122"/>
  <c r="J8" i="122"/>
  <c r="B49" i="122"/>
  <c r="J7" i="122"/>
  <c r="J23" i="122"/>
  <c r="J39" i="122"/>
  <c r="C49" i="122"/>
  <c r="G49" i="122"/>
  <c r="J19" i="122"/>
  <c r="J34" i="122"/>
  <c r="J35" i="122"/>
  <c r="D49" i="122"/>
  <c r="H49" i="122"/>
  <c r="E49" i="122"/>
  <c r="I49" i="122"/>
  <c r="J15" i="122"/>
  <c r="J31" i="122"/>
  <c r="J10" i="122"/>
  <c r="J11" i="122"/>
  <c r="J16" i="122"/>
  <c r="J27" i="122"/>
  <c r="J32" i="122"/>
  <c r="J43" i="122"/>
  <c r="J47" i="122"/>
  <c r="J14" i="122"/>
  <c r="J18" i="122"/>
  <c r="J26" i="122"/>
  <c r="J30" i="122"/>
  <c r="J38" i="122"/>
  <c r="J42" i="122"/>
  <c r="J9" i="122"/>
  <c r="J13" i="122"/>
  <c r="J17" i="122"/>
  <c r="J21" i="122"/>
  <c r="J25" i="122"/>
  <c r="J29" i="122"/>
  <c r="J33" i="122"/>
  <c r="J37" i="122"/>
  <c r="J41" i="122"/>
  <c r="J45" i="122"/>
  <c r="AB62" i="121"/>
  <c r="AE19" i="121"/>
  <c r="AD19" i="121"/>
  <c r="AE15" i="121"/>
  <c r="AD15" i="121"/>
  <c r="Z62" i="121"/>
  <c r="AC62" i="121"/>
  <c r="AE14" i="121"/>
  <c r="AD14" i="121"/>
  <c r="AD11" i="121"/>
  <c r="AA62" i="121"/>
  <c r="AE11" i="121"/>
  <c r="E150" i="93" l="1"/>
  <c r="K33" i="126"/>
  <c r="Q41" i="126"/>
  <c r="Q38" i="126"/>
  <c r="E149" i="93"/>
  <c r="K24" i="126"/>
  <c r="R21" i="126"/>
  <c r="L25" i="131"/>
  <c r="L35" i="131"/>
  <c r="L34" i="131"/>
  <c r="K15" i="126"/>
  <c r="Q18" i="126"/>
  <c r="L22" i="131"/>
  <c r="S22" i="131" s="1"/>
  <c r="R8" i="126"/>
  <c r="K26" i="131"/>
  <c r="R26" i="131" s="1"/>
  <c r="K31" i="126"/>
  <c r="C40" i="131"/>
  <c r="R37" i="126"/>
  <c r="Q13" i="126"/>
  <c r="C32" i="131"/>
  <c r="K32" i="131" s="1"/>
  <c r="R32" i="131" s="1"/>
  <c r="C15" i="131"/>
  <c r="K22" i="131"/>
  <c r="R22" i="131" s="1"/>
  <c r="Q12" i="126"/>
  <c r="L26" i="131"/>
  <c r="Q26" i="131" s="1"/>
  <c r="J9" i="131"/>
  <c r="J31" i="131"/>
  <c r="K37" i="126"/>
  <c r="K34" i="131"/>
  <c r="R34" i="131" s="1"/>
  <c r="Q33" i="126"/>
  <c r="K25" i="131"/>
  <c r="R25" i="131" s="1"/>
  <c r="S25" i="131"/>
  <c r="Q25" i="131"/>
  <c r="L20" i="131"/>
  <c r="Q20" i="131" s="1"/>
  <c r="K20" i="131"/>
  <c r="R20" i="131" s="1"/>
  <c r="K35" i="131"/>
  <c r="R35" i="131" s="1"/>
  <c r="L16" i="131"/>
  <c r="S26" i="131"/>
  <c r="L29" i="131"/>
  <c r="K29" i="131"/>
  <c r="R29" i="131" s="1"/>
  <c r="S34" i="131"/>
  <c r="Q34" i="131"/>
  <c r="K45" i="131"/>
  <c r="R45" i="131" s="1"/>
  <c r="L45" i="131"/>
  <c r="R24" i="126"/>
  <c r="S35" i="131"/>
  <c r="Q35" i="131"/>
  <c r="L23" i="126"/>
  <c r="R23" i="126" s="1"/>
  <c r="J23" i="131"/>
  <c r="K23" i="126"/>
  <c r="Q22" i="126"/>
  <c r="E148" i="93"/>
  <c r="Q20" i="126"/>
  <c r="K21" i="126"/>
  <c r="R34" i="126"/>
  <c r="R29" i="126"/>
  <c r="Q36" i="126"/>
  <c r="Q15" i="126"/>
  <c r="R9" i="126"/>
  <c r="J47" i="126"/>
  <c r="R46" i="126"/>
  <c r="K41" i="126"/>
  <c r="Q42" i="126"/>
  <c r="R39" i="126"/>
  <c r="K45" i="126"/>
  <c r="Q44" i="126"/>
  <c r="K44" i="126"/>
  <c r="R43" i="126"/>
  <c r="R10" i="126"/>
  <c r="R31" i="126"/>
  <c r="Q31" i="126"/>
  <c r="R25" i="126"/>
  <c r="Q14" i="126"/>
  <c r="Q26" i="126"/>
  <c r="K9" i="126"/>
  <c r="K40" i="126"/>
  <c r="R40" i="126"/>
  <c r="K32" i="126"/>
  <c r="C47" i="126"/>
  <c r="Q32" i="126"/>
  <c r="K19" i="126"/>
  <c r="K30" i="126"/>
  <c r="J49" i="124"/>
  <c r="R7" i="126"/>
  <c r="AC62" i="128"/>
  <c r="AD62" i="128" s="1"/>
  <c r="AC62" i="127"/>
  <c r="AD62" i="127" s="1"/>
  <c r="C145" i="93"/>
  <c r="G145" i="93" s="1"/>
  <c r="AC62" i="123"/>
  <c r="AE11" i="123"/>
  <c r="AD11" i="123"/>
  <c r="C146" i="93" s="1"/>
  <c r="G146" i="93" s="1"/>
  <c r="J49" i="122"/>
  <c r="L127" i="119"/>
  <c r="M127" i="119"/>
  <c r="Y62" i="120"/>
  <c r="X62" i="120"/>
  <c r="W62" i="120"/>
  <c r="V62" i="120"/>
  <c r="U62" i="120"/>
  <c r="T62" i="120"/>
  <c r="S62" i="120"/>
  <c r="R62" i="120"/>
  <c r="Q62" i="120"/>
  <c r="P62" i="120"/>
  <c r="O62" i="120"/>
  <c r="N62" i="120"/>
  <c r="M62" i="120"/>
  <c r="L62" i="120"/>
  <c r="K62" i="120"/>
  <c r="J62" i="120"/>
  <c r="I62" i="120"/>
  <c r="H62" i="120"/>
  <c r="G62" i="120"/>
  <c r="F62" i="120"/>
  <c r="E62" i="120"/>
  <c r="D62" i="120"/>
  <c r="C62" i="120"/>
  <c r="B62" i="120"/>
  <c r="AE61" i="120"/>
  <c r="AD61" i="120"/>
  <c r="AE60" i="120"/>
  <c r="AD60" i="120"/>
  <c r="AE59" i="120"/>
  <c r="AD59" i="120"/>
  <c r="AE58" i="120"/>
  <c r="AD58" i="120"/>
  <c r="AE57" i="120"/>
  <c r="AD57" i="120"/>
  <c r="AE56" i="120"/>
  <c r="AD56" i="120"/>
  <c r="AE55" i="120"/>
  <c r="AD55" i="120"/>
  <c r="AE54" i="120"/>
  <c r="AD54" i="120"/>
  <c r="AE53" i="120"/>
  <c r="AD53" i="120"/>
  <c r="AE52" i="120"/>
  <c r="AD52" i="120"/>
  <c r="AE51" i="120"/>
  <c r="AD51" i="120"/>
  <c r="AE50" i="120"/>
  <c r="AD50" i="120"/>
  <c r="AE49" i="120"/>
  <c r="AD49" i="120"/>
  <c r="AE48" i="120"/>
  <c r="AD48" i="120"/>
  <c r="AE47" i="120"/>
  <c r="AD47" i="120"/>
  <c r="AE46" i="120"/>
  <c r="AD46" i="120"/>
  <c r="AE45" i="120"/>
  <c r="AD45" i="120"/>
  <c r="AE44" i="120"/>
  <c r="AD44" i="120"/>
  <c r="AE43" i="120"/>
  <c r="AD43" i="120"/>
  <c r="AE42" i="120"/>
  <c r="AD42" i="120"/>
  <c r="AE41" i="120"/>
  <c r="AD41" i="120"/>
  <c r="AE40" i="120"/>
  <c r="AD40" i="120"/>
  <c r="AE39" i="120"/>
  <c r="AD39" i="120"/>
  <c r="AB11" i="120"/>
  <c r="AC11" i="120" s="1"/>
  <c r="Z11" i="120"/>
  <c r="AA11" i="120" s="1"/>
  <c r="AE7" i="120"/>
  <c r="AD7" i="120"/>
  <c r="K127" i="119"/>
  <c r="J127" i="119"/>
  <c r="J130" i="119" s="1"/>
  <c r="I127" i="119"/>
  <c r="H127" i="119"/>
  <c r="H130" i="119" s="1"/>
  <c r="G127" i="119"/>
  <c r="E127" i="119"/>
  <c r="D127" i="119"/>
  <c r="C127" i="119"/>
  <c r="B127" i="119"/>
  <c r="Q22" i="131" l="1"/>
  <c r="L40" i="131"/>
  <c r="K40" i="131"/>
  <c r="R40" i="131" s="1"/>
  <c r="L32" i="131"/>
  <c r="Q32" i="131" s="1"/>
  <c r="L15" i="131"/>
  <c r="K15" i="131"/>
  <c r="R15" i="131" s="1"/>
  <c r="S20" i="131"/>
  <c r="S29" i="131"/>
  <c r="Q29" i="131"/>
  <c r="Q16" i="131"/>
  <c r="S16" i="131"/>
  <c r="S45" i="131"/>
  <c r="Q45" i="131"/>
  <c r="K130" i="119"/>
  <c r="K133" i="119"/>
  <c r="I130" i="119"/>
  <c r="I133" i="119"/>
  <c r="G130" i="119"/>
  <c r="G133" i="119"/>
  <c r="L130" i="119"/>
  <c r="L133" i="119"/>
  <c r="M130" i="119"/>
  <c r="M133" i="119"/>
  <c r="Q23" i="126"/>
  <c r="L23" i="131"/>
  <c r="K23" i="131"/>
  <c r="R23" i="131" s="1"/>
  <c r="AE16" i="120"/>
  <c r="AD16" i="120"/>
  <c r="AE18" i="120"/>
  <c r="AD18" i="120"/>
  <c r="AE20" i="120"/>
  <c r="AD20" i="120"/>
  <c r="AE22" i="120"/>
  <c r="AD22" i="120"/>
  <c r="AD24" i="120"/>
  <c r="AE24" i="120"/>
  <c r="AE26" i="120"/>
  <c r="AD26" i="120"/>
  <c r="AE28" i="120"/>
  <c r="AD28" i="120"/>
  <c r="AE30" i="120"/>
  <c r="AD30" i="120"/>
  <c r="AE32" i="120"/>
  <c r="AD32" i="120"/>
  <c r="AE34" i="120"/>
  <c r="AD34" i="120"/>
  <c r="AE36" i="120"/>
  <c r="AD36" i="120"/>
  <c r="AE38" i="120"/>
  <c r="AD38" i="120"/>
  <c r="Z62" i="120"/>
  <c r="AE37" i="120"/>
  <c r="AD37" i="120"/>
  <c r="AD10" i="120"/>
  <c r="AE10" i="120"/>
  <c r="AE14" i="120"/>
  <c r="AD14" i="120"/>
  <c r="AE11" i="120"/>
  <c r="AD11" i="120"/>
  <c r="AE15" i="120"/>
  <c r="AD15" i="120"/>
  <c r="AE17" i="120"/>
  <c r="AD17" i="120"/>
  <c r="AE19" i="120"/>
  <c r="AD19" i="120"/>
  <c r="AE21" i="120"/>
  <c r="AD21" i="120"/>
  <c r="AE23" i="120"/>
  <c r="AD23" i="120"/>
  <c r="AE25" i="120"/>
  <c r="AD25" i="120"/>
  <c r="AE27" i="120"/>
  <c r="AD27" i="120"/>
  <c r="AE29" i="120"/>
  <c r="AD29" i="120"/>
  <c r="AE31" i="120"/>
  <c r="AD31" i="120"/>
  <c r="AE33" i="120"/>
  <c r="AD33" i="120"/>
  <c r="AE35" i="120"/>
  <c r="AD35" i="120"/>
  <c r="AC62" i="120"/>
  <c r="AE8" i="120"/>
  <c r="AD8" i="120"/>
  <c r="AE12" i="120"/>
  <c r="AD12" i="120"/>
  <c r="AE9" i="120"/>
  <c r="AD9" i="120"/>
  <c r="AE13" i="120"/>
  <c r="AD13" i="120"/>
  <c r="AA62" i="120"/>
  <c r="AB62" i="120"/>
  <c r="S32" i="131" l="1"/>
  <c r="S40" i="131"/>
  <c r="Q40" i="131"/>
  <c r="Q15" i="131"/>
  <c r="S15" i="131"/>
  <c r="Q23" i="131"/>
  <c r="S23" i="131"/>
  <c r="AH48" i="84"/>
  <c r="E77" i="93" s="1"/>
  <c r="AH47" i="84"/>
  <c r="AH46" i="84"/>
  <c r="E75" i="93" s="1"/>
  <c r="AH45" i="84"/>
  <c r="AH44" i="84"/>
  <c r="AH43" i="84"/>
  <c r="E74" i="93" s="1"/>
  <c r="AH42" i="84"/>
  <c r="AH41" i="84"/>
  <c r="AH40" i="84"/>
  <c r="E73" i="93" s="1"/>
  <c r="AH39" i="84"/>
  <c r="AG23" i="79"/>
  <c r="AG20" i="79"/>
  <c r="AG17" i="79"/>
  <c r="AG16" i="79"/>
  <c r="AG13" i="79"/>
  <c r="E21" i="93" s="1"/>
  <c r="AG10" i="79"/>
  <c r="AG9" i="79"/>
  <c r="AG8" i="79"/>
  <c r="E23" i="93" s="1"/>
  <c r="E76" i="93" l="1"/>
  <c r="I8" i="116" l="1"/>
  <c r="I9" i="116"/>
  <c r="I10" i="116"/>
  <c r="I11" i="116"/>
  <c r="I12" i="116"/>
  <c r="I13" i="116"/>
  <c r="I14" i="116"/>
  <c r="I15" i="116"/>
  <c r="I16" i="116"/>
  <c r="I17" i="116"/>
  <c r="I18" i="116"/>
  <c r="I19" i="116"/>
  <c r="I20" i="116"/>
  <c r="I21" i="116"/>
  <c r="I22" i="116"/>
  <c r="I23" i="116"/>
  <c r="I24" i="116"/>
  <c r="I25" i="116"/>
  <c r="I26" i="116"/>
  <c r="I27" i="116"/>
  <c r="I28" i="116"/>
  <c r="I29" i="116"/>
  <c r="I30" i="116"/>
  <c r="I31" i="116"/>
  <c r="I32" i="116"/>
  <c r="I33" i="116"/>
  <c r="I34" i="116"/>
  <c r="I35" i="116"/>
  <c r="I36" i="116"/>
  <c r="I37" i="116"/>
  <c r="I38" i="116"/>
  <c r="I7" i="116"/>
  <c r="I8" i="115"/>
  <c r="I9" i="115"/>
  <c r="I10" i="115"/>
  <c r="I11" i="115"/>
  <c r="I12" i="115"/>
  <c r="I13" i="115"/>
  <c r="I14" i="115"/>
  <c r="I15" i="115"/>
  <c r="I16" i="115"/>
  <c r="I17" i="115"/>
  <c r="I18" i="115"/>
  <c r="I19" i="115"/>
  <c r="I20" i="115"/>
  <c r="I21" i="115"/>
  <c r="I22" i="115"/>
  <c r="I23" i="115"/>
  <c r="I24" i="115"/>
  <c r="I25" i="115"/>
  <c r="I26" i="115"/>
  <c r="I27" i="115"/>
  <c r="I28" i="115"/>
  <c r="I29" i="115"/>
  <c r="I30" i="115"/>
  <c r="I31" i="115"/>
  <c r="I32" i="115"/>
  <c r="I33" i="115"/>
  <c r="I34" i="115"/>
  <c r="I35" i="115"/>
  <c r="I36" i="115"/>
  <c r="I37" i="115"/>
  <c r="I38" i="115"/>
  <c r="I7" i="115"/>
  <c r="I8" i="114"/>
  <c r="I9" i="114"/>
  <c r="I10" i="114"/>
  <c r="I11" i="114"/>
  <c r="I12" i="114"/>
  <c r="I13" i="114"/>
  <c r="I14" i="114"/>
  <c r="I15" i="114"/>
  <c r="I16" i="114"/>
  <c r="I17" i="114"/>
  <c r="I18" i="114"/>
  <c r="I19" i="114"/>
  <c r="I20" i="114"/>
  <c r="I22" i="114"/>
  <c r="I23" i="114"/>
  <c r="I24" i="114"/>
  <c r="I25" i="114"/>
  <c r="I26" i="114"/>
  <c r="I27" i="114"/>
  <c r="I28" i="114"/>
  <c r="I29" i="114"/>
  <c r="I30" i="114"/>
  <c r="I31" i="114"/>
  <c r="I32" i="114"/>
  <c r="I33" i="114"/>
  <c r="I34" i="114"/>
  <c r="I35" i="114"/>
  <c r="I36" i="114"/>
  <c r="I37" i="114"/>
  <c r="I38" i="114"/>
  <c r="I39" i="114"/>
  <c r="I40" i="114"/>
  <c r="I41" i="114"/>
  <c r="I42" i="114"/>
  <c r="I43" i="114"/>
  <c r="I44" i="114"/>
  <c r="I45" i="114"/>
  <c r="I46" i="114"/>
  <c r="I47" i="114"/>
  <c r="I48" i="114"/>
  <c r="I7" i="114"/>
  <c r="I11" i="111"/>
  <c r="I14" i="111"/>
  <c r="I33" i="111"/>
  <c r="I39" i="111"/>
  <c r="I40" i="111"/>
  <c r="I41" i="111"/>
  <c r="I42" i="111"/>
  <c r="I43" i="111"/>
  <c r="I44" i="111"/>
  <c r="I45" i="111"/>
  <c r="I46" i="111"/>
  <c r="I47" i="111"/>
  <c r="I48" i="111"/>
  <c r="AB61" i="97" l="1"/>
  <c r="AC61" i="97" s="1"/>
  <c r="Z61" i="97"/>
  <c r="AA61" i="97" s="1"/>
  <c r="AB30" i="100"/>
  <c r="AC30" i="100" s="1"/>
  <c r="Z30" i="100"/>
  <c r="AA30" i="100" s="1"/>
  <c r="AB29" i="100"/>
  <c r="AC29" i="100" s="1"/>
  <c r="Z29" i="100"/>
  <c r="AA29" i="100" s="1"/>
  <c r="AB28" i="100"/>
  <c r="AC28" i="100" s="1"/>
  <c r="Z28" i="100"/>
  <c r="AA28" i="100" s="1"/>
  <c r="AB27" i="100"/>
  <c r="AC27" i="100" s="1"/>
  <c r="Z27" i="100"/>
  <c r="AA27" i="100" s="1"/>
  <c r="AB26" i="100"/>
  <c r="AC26" i="100" s="1"/>
  <c r="Z26" i="100"/>
  <c r="AA26" i="100" s="1"/>
  <c r="AB25" i="100"/>
  <c r="AC25" i="100" s="1"/>
  <c r="Z25" i="100"/>
  <c r="AA25" i="100" s="1"/>
  <c r="AB24" i="100"/>
  <c r="AC24" i="100" s="1"/>
  <c r="Z24" i="100"/>
  <c r="AA24" i="100" s="1"/>
  <c r="AB23" i="100"/>
  <c r="AC23" i="100" s="1"/>
  <c r="Z23" i="100"/>
  <c r="AA23" i="100" s="1"/>
  <c r="AB22" i="100"/>
  <c r="AC22" i="100" s="1"/>
  <c r="Z22" i="100"/>
  <c r="AA22" i="100" s="1"/>
  <c r="AB21" i="100"/>
  <c r="AC21" i="100" s="1"/>
  <c r="Z21" i="100"/>
  <c r="AA21" i="100" s="1"/>
  <c r="AB20" i="100"/>
  <c r="AC20" i="100" s="1"/>
  <c r="Z20" i="100"/>
  <c r="AA20" i="100" s="1"/>
  <c r="AB19" i="100"/>
  <c r="AC19" i="100" s="1"/>
  <c r="Z19" i="100"/>
  <c r="AA19" i="100" s="1"/>
  <c r="AB30" i="99"/>
  <c r="AC30" i="99" s="1"/>
  <c r="Z30" i="99"/>
  <c r="AA30" i="99" s="1"/>
  <c r="AB29" i="99"/>
  <c r="AC29" i="99" s="1"/>
  <c r="Z29" i="99"/>
  <c r="AA29" i="99" s="1"/>
  <c r="AB28" i="99"/>
  <c r="AC28" i="99" s="1"/>
  <c r="Z28" i="99"/>
  <c r="AA28" i="99" s="1"/>
  <c r="AB27" i="99"/>
  <c r="AC27" i="99" s="1"/>
  <c r="Z27" i="99"/>
  <c r="AA27" i="99" s="1"/>
  <c r="AB26" i="99"/>
  <c r="AC26" i="99" s="1"/>
  <c r="Z26" i="99"/>
  <c r="AA26" i="99" s="1"/>
  <c r="AB25" i="99"/>
  <c r="AC25" i="99" s="1"/>
  <c r="Z25" i="99"/>
  <c r="AA25" i="99" s="1"/>
  <c r="AB24" i="99"/>
  <c r="AC24" i="99" s="1"/>
  <c r="Z24" i="99"/>
  <c r="AA24" i="99" s="1"/>
  <c r="AB23" i="99"/>
  <c r="AC23" i="99" s="1"/>
  <c r="Z23" i="99"/>
  <c r="AA23" i="99" s="1"/>
  <c r="AB22" i="99"/>
  <c r="AC22" i="99" s="1"/>
  <c r="Z22" i="99"/>
  <c r="AA22" i="99" s="1"/>
  <c r="AB21" i="99"/>
  <c r="AC21" i="99" s="1"/>
  <c r="Z21" i="99"/>
  <c r="AA21" i="99" s="1"/>
  <c r="AB20" i="99"/>
  <c r="AC20" i="99" s="1"/>
  <c r="Z20" i="99"/>
  <c r="AA20" i="99" s="1"/>
  <c r="AB19" i="99"/>
  <c r="AC19" i="99" s="1"/>
  <c r="Z19" i="99"/>
  <c r="AA19" i="99" s="1"/>
  <c r="AB30" i="98"/>
  <c r="AC30" i="98" s="1"/>
  <c r="Z30" i="98"/>
  <c r="AA30" i="98" s="1"/>
  <c r="AB29" i="98"/>
  <c r="AC29" i="98" s="1"/>
  <c r="Z29" i="98"/>
  <c r="AA29" i="98" s="1"/>
  <c r="AB28" i="98"/>
  <c r="AC28" i="98" s="1"/>
  <c r="Z28" i="98"/>
  <c r="AA28" i="98" s="1"/>
  <c r="AB27" i="98"/>
  <c r="AC27" i="98" s="1"/>
  <c r="Z27" i="98"/>
  <c r="AA27" i="98" s="1"/>
  <c r="AB26" i="98"/>
  <c r="AC26" i="98" s="1"/>
  <c r="Z26" i="98"/>
  <c r="AA26" i="98" s="1"/>
  <c r="AB25" i="98"/>
  <c r="AC25" i="98" s="1"/>
  <c r="Z25" i="98"/>
  <c r="AA25" i="98" s="1"/>
  <c r="AB24" i="98"/>
  <c r="AC24" i="98" s="1"/>
  <c r="Z24" i="98"/>
  <c r="AA24" i="98" s="1"/>
  <c r="AB23" i="98"/>
  <c r="AC23" i="98" s="1"/>
  <c r="Z23" i="98"/>
  <c r="AA23" i="98" s="1"/>
  <c r="AB22" i="98"/>
  <c r="AC22" i="98" s="1"/>
  <c r="Z22" i="98"/>
  <c r="AA22" i="98" s="1"/>
  <c r="AB21" i="98"/>
  <c r="AC21" i="98" s="1"/>
  <c r="Z21" i="98"/>
  <c r="AA21" i="98" s="1"/>
  <c r="AB20" i="98"/>
  <c r="AC20" i="98" s="1"/>
  <c r="Z20" i="98"/>
  <c r="AA20" i="98" s="1"/>
  <c r="AB19" i="98"/>
  <c r="AC19" i="98" s="1"/>
  <c r="Z19" i="98"/>
  <c r="AA19" i="98" s="1"/>
  <c r="AB38" i="94"/>
  <c r="AC38" i="94" s="1"/>
  <c r="Z38" i="94"/>
  <c r="AA38" i="94" s="1"/>
  <c r="AB37" i="94"/>
  <c r="AC37" i="94" s="1"/>
  <c r="Z37" i="94"/>
  <c r="AA37" i="94" s="1"/>
  <c r="AB36" i="94"/>
  <c r="AC36" i="94" s="1"/>
  <c r="Z36" i="94"/>
  <c r="AA36" i="94" s="1"/>
  <c r="AB35" i="94"/>
  <c r="AC35" i="94" s="1"/>
  <c r="Z35" i="94"/>
  <c r="AA35" i="94" s="1"/>
  <c r="AB34" i="94"/>
  <c r="AC34" i="94" s="1"/>
  <c r="Z34" i="94"/>
  <c r="AA34" i="94" s="1"/>
  <c r="AB33" i="94"/>
  <c r="AC33" i="94" s="1"/>
  <c r="Z33" i="94"/>
  <c r="AA33" i="94" s="1"/>
  <c r="AB32" i="94"/>
  <c r="AC32" i="94" s="1"/>
  <c r="Z32" i="94"/>
  <c r="AA32" i="94" s="1"/>
  <c r="AB31" i="94"/>
  <c r="AC31" i="94" s="1"/>
  <c r="Z31" i="94"/>
  <c r="AA31" i="94" s="1"/>
  <c r="AB30" i="94"/>
  <c r="AC30" i="94" s="1"/>
  <c r="Z30" i="94"/>
  <c r="AA30" i="94" s="1"/>
  <c r="AB29" i="94"/>
  <c r="AC29" i="94" s="1"/>
  <c r="Z29" i="94"/>
  <c r="AA29" i="94" s="1"/>
  <c r="AB28" i="94"/>
  <c r="AC28" i="94" s="1"/>
  <c r="Z28" i="94"/>
  <c r="AA28" i="94" s="1"/>
  <c r="AB27" i="94"/>
  <c r="AC27" i="94" s="1"/>
  <c r="Z27" i="94"/>
  <c r="AA27" i="94" s="1"/>
  <c r="AB26" i="94"/>
  <c r="AC26" i="94" s="1"/>
  <c r="Z26" i="94"/>
  <c r="AA26" i="94" s="1"/>
  <c r="AB25" i="94"/>
  <c r="AC25" i="94" s="1"/>
  <c r="Z25" i="94"/>
  <c r="AA25" i="94" s="1"/>
  <c r="AB24" i="94"/>
  <c r="AC24" i="94" s="1"/>
  <c r="Z24" i="94"/>
  <c r="AA24" i="94" s="1"/>
  <c r="AB23" i="94"/>
  <c r="AC23" i="94" s="1"/>
  <c r="Z23" i="94"/>
  <c r="AA23" i="94" s="1"/>
  <c r="AB22" i="94"/>
  <c r="AC22" i="94" s="1"/>
  <c r="Z22" i="94"/>
  <c r="AA22" i="94" s="1"/>
  <c r="AB21" i="94"/>
  <c r="AC21" i="94" s="1"/>
  <c r="Z21" i="94"/>
  <c r="AA21" i="94" s="1"/>
  <c r="AB20" i="94"/>
  <c r="AC20" i="94" s="1"/>
  <c r="Z20" i="94"/>
  <c r="AA20" i="94" s="1"/>
  <c r="AB19" i="94"/>
  <c r="AC19" i="94" s="1"/>
  <c r="Z19" i="94"/>
  <c r="AA19" i="94" s="1"/>
  <c r="AB18" i="94"/>
  <c r="AC18" i="94" s="1"/>
  <c r="Z18" i="94"/>
  <c r="AA18" i="94" s="1"/>
  <c r="AB17" i="94"/>
  <c r="AC17" i="94" s="1"/>
  <c r="Z17" i="94"/>
  <c r="AA17" i="94" s="1"/>
  <c r="AB16" i="94"/>
  <c r="AC16" i="94" s="1"/>
  <c r="Z16" i="94"/>
  <c r="AA16" i="94" s="1"/>
  <c r="AB15" i="94"/>
  <c r="AC15" i="94" s="1"/>
  <c r="Z15" i="94"/>
  <c r="AA15" i="94" s="1"/>
  <c r="AB14" i="94"/>
  <c r="AC14" i="94" s="1"/>
  <c r="Z14" i="94"/>
  <c r="AA14" i="94" s="1"/>
  <c r="AB13" i="94"/>
  <c r="AC13" i="94" s="1"/>
  <c r="Z13" i="94"/>
  <c r="AA13" i="94" s="1"/>
  <c r="AB12" i="94"/>
  <c r="AC12" i="94" s="1"/>
  <c r="Z12" i="94"/>
  <c r="AA12" i="94" s="1"/>
  <c r="AB11" i="94"/>
  <c r="AC11" i="94" s="1"/>
  <c r="Z11" i="94"/>
  <c r="AA11" i="94" s="1"/>
  <c r="AB10" i="94"/>
  <c r="AC10" i="94" s="1"/>
  <c r="Z10" i="94"/>
  <c r="AA10" i="94" s="1"/>
  <c r="AB9" i="94"/>
  <c r="AC9" i="94" s="1"/>
  <c r="Z9" i="94"/>
  <c r="AA9" i="94" s="1"/>
  <c r="AB8" i="94"/>
  <c r="AC8" i="94" s="1"/>
  <c r="Z8" i="94"/>
  <c r="AA8" i="94" s="1"/>
  <c r="AC60" i="95"/>
  <c r="AA60" i="95"/>
  <c r="AC59" i="95"/>
  <c r="AA59" i="95"/>
  <c r="AC58" i="95"/>
  <c r="AA58" i="95"/>
  <c r="AC57" i="95"/>
  <c r="AA57" i="95"/>
  <c r="AC56" i="95"/>
  <c r="AA56" i="95"/>
  <c r="AC55" i="95"/>
  <c r="AA55" i="95"/>
  <c r="AC54" i="95"/>
  <c r="AA54" i="95"/>
  <c r="AC53" i="95"/>
  <c r="AA53" i="95"/>
  <c r="AC52" i="95"/>
  <c r="AA52" i="95"/>
  <c r="AC51" i="95"/>
  <c r="AA51" i="95"/>
  <c r="AC50" i="95"/>
  <c r="AA50" i="95"/>
  <c r="AC49" i="95"/>
  <c r="AA49" i="95"/>
  <c r="AB48" i="83"/>
  <c r="AC48" i="83" s="1"/>
  <c r="Z48" i="83"/>
  <c r="AA48" i="83" s="1"/>
  <c r="AB47" i="83"/>
  <c r="AC47" i="83" s="1"/>
  <c r="AD47" i="84" s="1"/>
  <c r="Z47" i="83"/>
  <c r="AA47" i="83" s="1"/>
  <c r="AB46" i="83"/>
  <c r="AC46" i="83" s="1"/>
  <c r="Z46" i="83"/>
  <c r="AA46" i="83" s="1"/>
  <c r="AB45" i="83"/>
  <c r="AC45" i="83" s="1"/>
  <c r="Z45" i="83"/>
  <c r="AA45" i="83" s="1"/>
  <c r="AB44" i="83"/>
  <c r="AC44" i="83" s="1"/>
  <c r="Z44" i="83"/>
  <c r="AA44" i="83" s="1"/>
  <c r="AB43" i="83"/>
  <c r="AC43" i="83" s="1"/>
  <c r="Z43" i="83"/>
  <c r="AA43" i="83" s="1"/>
  <c r="AB42" i="83"/>
  <c r="AC42" i="83" s="1"/>
  <c r="Z42" i="83"/>
  <c r="AA42" i="83" s="1"/>
  <c r="AB41" i="83"/>
  <c r="AC41" i="83" s="1"/>
  <c r="Z41" i="83"/>
  <c r="AA41" i="83" s="1"/>
  <c r="AB40" i="83"/>
  <c r="AC40" i="83" s="1"/>
  <c r="Z40" i="83"/>
  <c r="AA40" i="83" s="1"/>
  <c r="AB39" i="83"/>
  <c r="AC39" i="83" s="1"/>
  <c r="Z39" i="83"/>
  <c r="AA39" i="83" s="1"/>
  <c r="AB47" i="84"/>
  <c r="AC47" i="84" s="1"/>
  <c r="Z47" i="84"/>
  <c r="AA47" i="84" s="1"/>
  <c r="AB41" i="84"/>
  <c r="AC41" i="84" s="1"/>
  <c r="Z41" i="84"/>
  <c r="AA41" i="84" s="1"/>
  <c r="AB40" i="84"/>
  <c r="AC40" i="84" s="1"/>
  <c r="Z40" i="84"/>
  <c r="AA40" i="84" s="1"/>
  <c r="AB21" i="82"/>
  <c r="AC21" i="82" s="1"/>
  <c r="Z21" i="82"/>
  <c r="AA21" i="82" s="1"/>
  <c r="AB19" i="81"/>
  <c r="AC19" i="81" s="1"/>
  <c r="Z19" i="81"/>
  <c r="AA19" i="81" s="1"/>
  <c r="AB18" i="81"/>
  <c r="AC18" i="81" s="1"/>
  <c r="Z18" i="81"/>
  <c r="AA18" i="81" s="1"/>
  <c r="AB17" i="81"/>
  <c r="AC17" i="81" s="1"/>
  <c r="Z17" i="81"/>
  <c r="AA17" i="81" s="1"/>
  <c r="AB16" i="81"/>
  <c r="AC16" i="81" s="1"/>
  <c r="Z16" i="81"/>
  <c r="AA16" i="81" s="1"/>
  <c r="AB15" i="81"/>
  <c r="AC15" i="81" s="1"/>
  <c r="Z15" i="81"/>
  <c r="AA15" i="81" s="1"/>
  <c r="AB14" i="81"/>
  <c r="AC14" i="81" s="1"/>
  <c r="Z14" i="81"/>
  <c r="AA14" i="81" s="1"/>
  <c r="AB13" i="81"/>
  <c r="AC13" i="81" s="1"/>
  <c r="Z13" i="81"/>
  <c r="AA13" i="81" s="1"/>
  <c r="AB12" i="81"/>
  <c r="AC12" i="81" s="1"/>
  <c r="Z12" i="81"/>
  <c r="AA12" i="81" s="1"/>
  <c r="AB11" i="81"/>
  <c r="AC11" i="81" s="1"/>
  <c r="Z11" i="81"/>
  <c r="AA11" i="81" s="1"/>
  <c r="AB19" i="80"/>
  <c r="AC19" i="80" s="1"/>
  <c r="Z19" i="80"/>
  <c r="AA19" i="80" s="1"/>
  <c r="AB18" i="80"/>
  <c r="AC18" i="80" s="1"/>
  <c r="Z18" i="80"/>
  <c r="AA18" i="80" s="1"/>
  <c r="AB17" i="80"/>
  <c r="AC17" i="80" s="1"/>
  <c r="Z17" i="80"/>
  <c r="AA17" i="80" s="1"/>
  <c r="AB16" i="80"/>
  <c r="AC16" i="80" s="1"/>
  <c r="Z16" i="80"/>
  <c r="AA16" i="80" s="1"/>
  <c r="AB15" i="80"/>
  <c r="AC15" i="80" s="1"/>
  <c r="Z15" i="80"/>
  <c r="AA15" i="80" s="1"/>
  <c r="AB14" i="80"/>
  <c r="AC14" i="80" s="1"/>
  <c r="Z14" i="80"/>
  <c r="AA14" i="80" s="1"/>
  <c r="Z8" i="79"/>
  <c r="AA8" i="79" s="1"/>
  <c r="AB8" i="79"/>
  <c r="AC8" i="79" s="1"/>
  <c r="Z9" i="79"/>
  <c r="AA9" i="79" s="1"/>
  <c r="AB9" i="79"/>
  <c r="AC9" i="79" s="1"/>
  <c r="Z10" i="79"/>
  <c r="AA10" i="79" s="1"/>
  <c r="AB10" i="79"/>
  <c r="AC10" i="79" s="1"/>
  <c r="Z11" i="79"/>
  <c r="AA11" i="79" s="1"/>
  <c r="AB11" i="79"/>
  <c r="AC11" i="79" s="1"/>
  <c r="Z12" i="79"/>
  <c r="AA12" i="79" s="1"/>
  <c r="AB12" i="79"/>
  <c r="AC12" i="79" s="1"/>
  <c r="Z13" i="79"/>
  <c r="AA13" i="79" s="1"/>
  <c r="AB13" i="79"/>
  <c r="AC13" i="79" s="1"/>
  <c r="Z14" i="79"/>
  <c r="AA14" i="79" s="1"/>
  <c r="AB14" i="79"/>
  <c r="AC14" i="79" s="1"/>
  <c r="Z15" i="79"/>
  <c r="AA15" i="79" s="1"/>
  <c r="AB15" i="79"/>
  <c r="AC15" i="79" s="1"/>
  <c r="Z16" i="79"/>
  <c r="AA16" i="79" s="1"/>
  <c r="AB16" i="79"/>
  <c r="AC16" i="79" s="1"/>
  <c r="Z17" i="79"/>
  <c r="AA17" i="79" s="1"/>
  <c r="AB17" i="79"/>
  <c r="AC17" i="79" s="1"/>
  <c r="Z18" i="79"/>
  <c r="AA18" i="79" s="1"/>
  <c r="AB18" i="79"/>
  <c r="AC18" i="79" s="1"/>
  <c r="Z19" i="79"/>
  <c r="AA19" i="79" s="1"/>
  <c r="AB19" i="79"/>
  <c r="AC19" i="79" s="1"/>
  <c r="Z20" i="79"/>
  <c r="AA20" i="79" s="1"/>
  <c r="AB20" i="79"/>
  <c r="AC20" i="79" s="1"/>
  <c r="Z21" i="79"/>
  <c r="AA21" i="79" s="1"/>
  <c r="AB21" i="79"/>
  <c r="AC21" i="79" s="1"/>
  <c r="Z22" i="79"/>
  <c r="AA22" i="79" s="1"/>
  <c r="AB22" i="79"/>
  <c r="AC22" i="79" s="1"/>
  <c r="Z23" i="79"/>
  <c r="AA23" i="79" s="1"/>
  <c r="AB23" i="79"/>
  <c r="AC23" i="79" s="1"/>
  <c r="Z24" i="79"/>
  <c r="AA24" i="79" s="1"/>
  <c r="AB24" i="79"/>
  <c r="AC24" i="79" s="1"/>
  <c r="Z25" i="79"/>
  <c r="AA25" i="79" s="1"/>
  <c r="AB25" i="79"/>
  <c r="AC25" i="79" s="1"/>
  <c r="Z26" i="79"/>
  <c r="AA26" i="79" s="1"/>
  <c r="AB26" i="79"/>
  <c r="AC26" i="79" s="1"/>
  <c r="Z27" i="79"/>
  <c r="AA27" i="79" s="1"/>
  <c r="AB27" i="79"/>
  <c r="AC27" i="79" s="1"/>
  <c r="Z28" i="79"/>
  <c r="AA28" i="79" s="1"/>
  <c r="AB28" i="79"/>
  <c r="AC28" i="79" s="1"/>
  <c r="Z29" i="79"/>
  <c r="AA29" i="79" s="1"/>
  <c r="AB29" i="79"/>
  <c r="AC29" i="79" s="1"/>
  <c r="Z30" i="79"/>
  <c r="AA30" i="79" s="1"/>
  <c r="AB30" i="79"/>
  <c r="AC30" i="79" s="1"/>
  <c r="Z31" i="79"/>
  <c r="AA31" i="79" s="1"/>
  <c r="AB31" i="79"/>
  <c r="AC31" i="79" s="1"/>
  <c r="Z32" i="79"/>
  <c r="AA32" i="79" s="1"/>
  <c r="AB32" i="79"/>
  <c r="AC32" i="79" s="1"/>
  <c r="Z33" i="79"/>
  <c r="AA33" i="79" s="1"/>
  <c r="AB33" i="79"/>
  <c r="AC33" i="79" s="1"/>
  <c r="Z34" i="79"/>
  <c r="AA34" i="79" s="1"/>
  <c r="AB34" i="79"/>
  <c r="AC34" i="79" s="1"/>
  <c r="Z35" i="79"/>
  <c r="AA35" i="79" s="1"/>
  <c r="AB35" i="79"/>
  <c r="AC35" i="79" s="1"/>
  <c r="Z36" i="79"/>
  <c r="AA36" i="79" s="1"/>
  <c r="AB36" i="79"/>
  <c r="AC36" i="79" s="1"/>
  <c r="Z37" i="79"/>
  <c r="AA37" i="79" s="1"/>
  <c r="AB37" i="79"/>
  <c r="AC37" i="79" s="1"/>
  <c r="Z38" i="79"/>
  <c r="AA38" i="79" s="1"/>
  <c r="AB38" i="79"/>
  <c r="AC38" i="79" s="1"/>
  <c r="AB7" i="79"/>
  <c r="Z7" i="79"/>
  <c r="C250" i="108" l="1"/>
  <c r="C165" i="108"/>
  <c r="C95" i="108"/>
  <c r="G11" i="113" l="1"/>
  <c r="E11" i="113"/>
  <c r="D11" i="113"/>
  <c r="G14" i="112"/>
  <c r="E14" i="112"/>
  <c r="D14" i="112"/>
  <c r="F38" i="111"/>
  <c r="E38" i="111"/>
  <c r="D38" i="111"/>
  <c r="C38" i="111"/>
  <c r="F37" i="111"/>
  <c r="E37" i="111"/>
  <c r="D37" i="111"/>
  <c r="C37" i="111"/>
  <c r="F36" i="111"/>
  <c r="E36" i="111"/>
  <c r="D36" i="111"/>
  <c r="C36" i="111"/>
  <c r="F35" i="111"/>
  <c r="E35" i="111"/>
  <c r="D35" i="111"/>
  <c r="C35" i="111"/>
  <c r="F34" i="111"/>
  <c r="E34" i="111"/>
  <c r="D34" i="111"/>
  <c r="C34" i="111"/>
  <c r="F32" i="111"/>
  <c r="E32" i="111"/>
  <c r="D32" i="111"/>
  <c r="C32" i="111"/>
  <c r="D31" i="111"/>
  <c r="C31" i="111"/>
  <c r="F30" i="111"/>
  <c r="E30" i="111"/>
  <c r="D30" i="111"/>
  <c r="C30" i="111"/>
  <c r="F29" i="111"/>
  <c r="E29" i="111"/>
  <c r="D29" i="111"/>
  <c r="C29" i="111"/>
  <c r="F28" i="111"/>
  <c r="E28" i="111"/>
  <c r="D28" i="111"/>
  <c r="C28" i="111"/>
  <c r="F27" i="111"/>
  <c r="E27" i="111"/>
  <c r="D27" i="111"/>
  <c r="C27" i="111"/>
  <c r="F26" i="111"/>
  <c r="E26" i="111"/>
  <c r="D26" i="111"/>
  <c r="C26" i="111"/>
  <c r="F25" i="111"/>
  <c r="E25" i="111"/>
  <c r="D25" i="111"/>
  <c r="C25" i="111"/>
  <c r="F24" i="111"/>
  <c r="E24" i="111"/>
  <c r="D24" i="111"/>
  <c r="C24" i="111"/>
  <c r="F23" i="111"/>
  <c r="E23" i="111"/>
  <c r="D23" i="111"/>
  <c r="C23" i="111"/>
  <c r="F22" i="111"/>
  <c r="E22" i="111"/>
  <c r="D22" i="111"/>
  <c r="C22" i="111"/>
  <c r="F21" i="111"/>
  <c r="E21" i="111"/>
  <c r="D21" i="111"/>
  <c r="C21" i="111"/>
  <c r="F20" i="111"/>
  <c r="E20" i="111"/>
  <c r="D20" i="111"/>
  <c r="C20" i="111"/>
  <c r="F19" i="111"/>
  <c r="E19" i="111"/>
  <c r="D19" i="111"/>
  <c r="C19" i="111"/>
  <c r="F17" i="111"/>
  <c r="E17" i="111"/>
  <c r="D17" i="111"/>
  <c r="C17" i="111"/>
  <c r="F16" i="111"/>
  <c r="E16" i="111"/>
  <c r="D16" i="111"/>
  <c r="C16" i="111"/>
  <c r="F15" i="111"/>
  <c r="E15" i="111"/>
  <c r="D15" i="111"/>
  <c r="C15" i="111"/>
  <c r="F13" i="111"/>
  <c r="E13" i="111"/>
  <c r="D13" i="111"/>
  <c r="C13" i="111"/>
  <c r="F12" i="111"/>
  <c r="E12" i="111"/>
  <c r="D12" i="111"/>
  <c r="C12" i="111"/>
  <c r="F10" i="111"/>
  <c r="E10" i="111"/>
  <c r="D10" i="111"/>
  <c r="C10" i="111"/>
  <c r="F9" i="111"/>
  <c r="E9" i="111"/>
  <c r="D9" i="111"/>
  <c r="C9" i="111"/>
  <c r="F8" i="111"/>
  <c r="E8" i="111"/>
  <c r="D8" i="111"/>
  <c r="C8" i="111"/>
  <c r="F7" i="111"/>
  <c r="D7" i="111"/>
  <c r="E7" i="111"/>
  <c r="C7" i="111"/>
  <c r="H48" i="116"/>
  <c r="G48" i="116"/>
  <c r="F48" i="116"/>
  <c r="E48" i="116"/>
  <c r="D48" i="116"/>
  <c r="C48" i="116"/>
  <c r="B48" i="116"/>
  <c r="H47" i="116"/>
  <c r="G47" i="116"/>
  <c r="F47" i="116"/>
  <c r="E47" i="116"/>
  <c r="D47" i="116"/>
  <c r="C47" i="116"/>
  <c r="B47" i="116"/>
  <c r="H46" i="116"/>
  <c r="G46" i="116"/>
  <c r="F46" i="116"/>
  <c r="E46" i="116"/>
  <c r="D46" i="116"/>
  <c r="C46" i="116"/>
  <c r="B46" i="116"/>
  <c r="H45" i="116"/>
  <c r="G45" i="116"/>
  <c r="F45" i="116"/>
  <c r="E45" i="116"/>
  <c r="D45" i="116"/>
  <c r="C45" i="116"/>
  <c r="B45" i="116"/>
  <c r="H44" i="116"/>
  <c r="G44" i="116"/>
  <c r="F44" i="116"/>
  <c r="E44" i="116"/>
  <c r="D44" i="116"/>
  <c r="C44" i="116"/>
  <c r="B44" i="116"/>
  <c r="H43" i="116"/>
  <c r="G43" i="116"/>
  <c r="F43" i="116"/>
  <c r="E43" i="116"/>
  <c r="D43" i="116"/>
  <c r="C43" i="116"/>
  <c r="B43" i="116"/>
  <c r="H42" i="116"/>
  <c r="G42" i="116"/>
  <c r="F42" i="116"/>
  <c r="E42" i="116"/>
  <c r="D42" i="116"/>
  <c r="C42" i="116"/>
  <c r="B42" i="116"/>
  <c r="H41" i="116"/>
  <c r="G41" i="116"/>
  <c r="F41" i="116"/>
  <c r="E41" i="116"/>
  <c r="D41" i="116"/>
  <c r="C41" i="116"/>
  <c r="B41" i="116"/>
  <c r="I41" i="116" s="1"/>
  <c r="H40" i="116"/>
  <c r="G40" i="116"/>
  <c r="F40" i="116"/>
  <c r="E40" i="116"/>
  <c r="D40" i="116"/>
  <c r="C40" i="116"/>
  <c r="B40" i="116"/>
  <c r="H39" i="116"/>
  <c r="G39" i="116"/>
  <c r="F39" i="116"/>
  <c r="E39" i="116"/>
  <c r="D39" i="116"/>
  <c r="C39" i="116"/>
  <c r="B39" i="116"/>
  <c r="H48" i="115"/>
  <c r="G48" i="115"/>
  <c r="F48" i="115"/>
  <c r="E48" i="115"/>
  <c r="D48" i="115"/>
  <c r="B48" i="115"/>
  <c r="H47" i="115"/>
  <c r="G47" i="115"/>
  <c r="F47" i="115"/>
  <c r="E47" i="115"/>
  <c r="D47" i="115"/>
  <c r="C47" i="115"/>
  <c r="B47" i="115"/>
  <c r="I47" i="115" s="1"/>
  <c r="H46" i="115"/>
  <c r="G46" i="115"/>
  <c r="F46" i="115"/>
  <c r="E46" i="115"/>
  <c r="D46" i="115"/>
  <c r="B46" i="115"/>
  <c r="H45" i="115"/>
  <c r="G45" i="115"/>
  <c r="F45" i="115"/>
  <c r="E45" i="115"/>
  <c r="D45" i="115"/>
  <c r="B45" i="115"/>
  <c r="H44" i="115"/>
  <c r="G44" i="115"/>
  <c r="F44" i="115"/>
  <c r="E44" i="115"/>
  <c r="D44" i="115"/>
  <c r="B44" i="115"/>
  <c r="H43" i="115"/>
  <c r="G43" i="115"/>
  <c r="F43" i="115"/>
  <c r="E43" i="115"/>
  <c r="D43" i="115"/>
  <c r="B43" i="115"/>
  <c r="H42" i="115"/>
  <c r="G42" i="115"/>
  <c r="F42" i="115"/>
  <c r="E42" i="115"/>
  <c r="D42" i="115"/>
  <c r="B42" i="115"/>
  <c r="H41" i="115"/>
  <c r="G41" i="115"/>
  <c r="F41" i="115"/>
  <c r="E41" i="115"/>
  <c r="D41" i="115"/>
  <c r="C41" i="115"/>
  <c r="B41" i="115"/>
  <c r="H40" i="115"/>
  <c r="G40" i="115"/>
  <c r="F40" i="115"/>
  <c r="E40" i="115"/>
  <c r="D40" i="115"/>
  <c r="C40" i="115"/>
  <c r="B40" i="115"/>
  <c r="H39" i="115"/>
  <c r="G39" i="115"/>
  <c r="F39" i="115"/>
  <c r="E39" i="115"/>
  <c r="D39" i="115"/>
  <c r="B39" i="115"/>
  <c r="H21" i="114"/>
  <c r="G21" i="114"/>
  <c r="F21" i="114"/>
  <c r="E21" i="114"/>
  <c r="D21" i="114"/>
  <c r="C21" i="114"/>
  <c r="B21" i="114"/>
  <c r="I19" i="113"/>
  <c r="H19" i="113"/>
  <c r="G19" i="113"/>
  <c r="F19" i="113"/>
  <c r="E19" i="113"/>
  <c r="D19" i="113"/>
  <c r="C19" i="113"/>
  <c r="B19" i="113"/>
  <c r="I15" i="113"/>
  <c r="H15" i="113"/>
  <c r="G15" i="113"/>
  <c r="F15" i="113"/>
  <c r="E15" i="113"/>
  <c r="D15" i="113"/>
  <c r="C15" i="113"/>
  <c r="B15" i="113"/>
  <c r="I11" i="113"/>
  <c r="H11" i="113"/>
  <c r="F11" i="113"/>
  <c r="C11" i="113"/>
  <c r="B11" i="113"/>
  <c r="I19" i="112"/>
  <c r="H19" i="112"/>
  <c r="G19" i="112"/>
  <c r="F19" i="112"/>
  <c r="E19" i="112"/>
  <c r="D19" i="112"/>
  <c r="C19" i="112"/>
  <c r="B19" i="112"/>
  <c r="I15" i="112"/>
  <c r="H15" i="112"/>
  <c r="G15" i="112"/>
  <c r="F15" i="112"/>
  <c r="E15" i="112"/>
  <c r="D15" i="112"/>
  <c r="C15" i="112"/>
  <c r="B15" i="112"/>
  <c r="I14" i="112"/>
  <c r="H14" i="112"/>
  <c r="F14" i="112"/>
  <c r="C14" i="112"/>
  <c r="B14" i="112"/>
  <c r="H38" i="111"/>
  <c r="G38" i="111"/>
  <c r="B38" i="111"/>
  <c r="I38" i="111" s="1"/>
  <c r="H37" i="111"/>
  <c r="G37" i="111"/>
  <c r="B37" i="111"/>
  <c r="H36" i="111"/>
  <c r="G36" i="111"/>
  <c r="B36" i="111"/>
  <c r="H35" i="111"/>
  <c r="G35" i="111"/>
  <c r="B35" i="111"/>
  <c r="H34" i="111"/>
  <c r="G34" i="111"/>
  <c r="B34" i="111"/>
  <c r="I34" i="111" s="1"/>
  <c r="H32" i="111"/>
  <c r="G32" i="111"/>
  <c r="B32" i="111"/>
  <c r="H31" i="111"/>
  <c r="G31" i="111"/>
  <c r="B31" i="111"/>
  <c r="H30" i="111"/>
  <c r="G30" i="111"/>
  <c r="B30" i="111"/>
  <c r="H29" i="111"/>
  <c r="G29" i="111"/>
  <c r="B29" i="111"/>
  <c r="I29" i="111" s="1"/>
  <c r="H28" i="111"/>
  <c r="G28" i="111"/>
  <c r="B28" i="111"/>
  <c r="H27" i="111"/>
  <c r="G27" i="111"/>
  <c r="B27" i="111"/>
  <c r="H26" i="111"/>
  <c r="G26" i="111"/>
  <c r="B26" i="111"/>
  <c r="H25" i="111"/>
  <c r="G25" i="111"/>
  <c r="B25" i="111"/>
  <c r="I25" i="111" s="1"/>
  <c r="H24" i="111"/>
  <c r="G24" i="111"/>
  <c r="B24" i="111"/>
  <c r="H23" i="111"/>
  <c r="G23" i="111"/>
  <c r="B23" i="111"/>
  <c r="H22" i="111"/>
  <c r="G22" i="111"/>
  <c r="B22" i="111"/>
  <c r="H21" i="111"/>
  <c r="G21" i="111"/>
  <c r="B21" i="111"/>
  <c r="I21" i="111" s="1"/>
  <c r="H20" i="111"/>
  <c r="G20" i="111"/>
  <c r="B20" i="111"/>
  <c r="H19" i="111"/>
  <c r="G19" i="111"/>
  <c r="B19" i="111"/>
  <c r="H18" i="111"/>
  <c r="G18" i="111"/>
  <c r="B18" i="111"/>
  <c r="H17" i="111"/>
  <c r="G17" i="111"/>
  <c r="B17" i="111"/>
  <c r="I17" i="111" s="1"/>
  <c r="H16" i="111"/>
  <c r="G16" i="111"/>
  <c r="B16" i="111"/>
  <c r="H15" i="111"/>
  <c r="G15" i="111"/>
  <c r="B15" i="111"/>
  <c r="H13" i="111"/>
  <c r="G13" i="111"/>
  <c r="B13" i="111"/>
  <c r="H12" i="111"/>
  <c r="G12" i="111"/>
  <c r="B12" i="111"/>
  <c r="I12" i="111" s="1"/>
  <c r="H10" i="111"/>
  <c r="G10" i="111"/>
  <c r="B10" i="111"/>
  <c r="H9" i="111"/>
  <c r="G9" i="111"/>
  <c r="B9" i="111"/>
  <c r="H8" i="111"/>
  <c r="G8" i="111"/>
  <c r="B8" i="111"/>
  <c r="H7" i="111"/>
  <c r="G7" i="111"/>
  <c r="B7" i="111"/>
  <c r="L62" i="101"/>
  <c r="M62" i="101"/>
  <c r="N62" i="101"/>
  <c r="O62" i="101"/>
  <c r="AD51" i="95"/>
  <c r="AD52" i="95"/>
  <c r="AD54" i="95"/>
  <c r="AD55" i="95"/>
  <c r="AD56" i="95"/>
  <c r="AD57" i="95"/>
  <c r="AD58" i="95"/>
  <c r="AD59" i="95"/>
  <c r="AD60" i="95"/>
  <c r="AD61" i="95"/>
  <c r="B8" i="102"/>
  <c r="C8" i="102"/>
  <c r="D8" i="102"/>
  <c r="E8" i="102"/>
  <c r="F8" i="102"/>
  <c r="G8" i="102"/>
  <c r="H8" i="102"/>
  <c r="I8" i="102"/>
  <c r="E8" i="101" s="1"/>
  <c r="J8" i="102"/>
  <c r="K8" i="102"/>
  <c r="L8" i="102"/>
  <c r="M8" i="102"/>
  <c r="N8" i="102"/>
  <c r="O8" i="102"/>
  <c r="P8" i="102"/>
  <c r="Q8" i="102"/>
  <c r="R8" i="102"/>
  <c r="S8" i="102"/>
  <c r="T8" i="102"/>
  <c r="I7" i="110" s="1"/>
  <c r="U8" i="102"/>
  <c r="H8" i="101" s="1"/>
  <c r="V8" i="102"/>
  <c r="W8" i="102"/>
  <c r="X8" i="102"/>
  <c r="Y8" i="102"/>
  <c r="B9" i="102"/>
  <c r="C9" i="102"/>
  <c r="D9" i="102"/>
  <c r="E9" i="102"/>
  <c r="F9" i="102"/>
  <c r="G9" i="102"/>
  <c r="H9" i="102"/>
  <c r="I9" i="102"/>
  <c r="J9" i="102"/>
  <c r="K9" i="102"/>
  <c r="L9" i="102"/>
  <c r="M9" i="102"/>
  <c r="N9" i="102"/>
  <c r="O9" i="102"/>
  <c r="P9" i="102"/>
  <c r="Q9" i="102"/>
  <c r="R9" i="102"/>
  <c r="S9" i="102"/>
  <c r="T9" i="102"/>
  <c r="I8" i="110" s="1"/>
  <c r="U9" i="102"/>
  <c r="H9" i="101" s="1"/>
  <c r="V9" i="102"/>
  <c r="W9" i="102"/>
  <c r="X9" i="102"/>
  <c r="Y9" i="102"/>
  <c r="B10" i="102"/>
  <c r="C10" i="102"/>
  <c r="D10" i="102"/>
  <c r="E10" i="102"/>
  <c r="F10" i="102"/>
  <c r="G10" i="102"/>
  <c r="H10" i="102"/>
  <c r="I10" i="102"/>
  <c r="J10" i="102"/>
  <c r="K10" i="102"/>
  <c r="L10" i="102"/>
  <c r="M10" i="102"/>
  <c r="N10" i="102"/>
  <c r="O10" i="102"/>
  <c r="P10" i="102"/>
  <c r="Q10" i="102"/>
  <c r="R10" i="102"/>
  <c r="S10" i="102"/>
  <c r="T10" i="102"/>
  <c r="I9" i="110" s="1"/>
  <c r="U10" i="102"/>
  <c r="H10" i="101" s="1"/>
  <c r="V10" i="102"/>
  <c r="W10" i="102"/>
  <c r="X10" i="102"/>
  <c r="Y10" i="102"/>
  <c r="B11" i="102"/>
  <c r="C11" i="102"/>
  <c r="B11" i="101" s="1"/>
  <c r="D11" i="102"/>
  <c r="E11" i="102"/>
  <c r="F11" i="102"/>
  <c r="G11" i="102"/>
  <c r="H11" i="102"/>
  <c r="I11" i="102"/>
  <c r="J11" i="102"/>
  <c r="K11" i="102"/>
  <c r="L11" i="102"/>
  <c r="M11" i="102"/>
  <c r="N11" i="102"/>
  <c r="O11" i="102"/>
  <c r="P11" i="102"/>
  <c r="Q11" i="102"/>
  <c r="R11" i="102"/>
  <c r="S11" i="102"/>
  <c r="T11" i="102"/>
  <c r="I10" i="110" s="1"/>
  <c r="U11" i="102"/>
  <c r="H11" i="101" s="1"/>
  <c r="V11" i="102"/>
  <c r="W11" i="102"/>
  <c r="X11" i="102"/>
  <c r="Y11" i="102"/>
  <c r="B12" i="102"/>
  <c r="C12" i="102"/>
  <c r="D12" i="102"/>
  <c r="E12" i="102"/>
  <c r="F12" i="102"/>
  <c r="G12" i="102"/>
  <c r="H12" i="102"/>
  <c r="I12" i="102"/>
  <c r="J12" i="102"/>
  <c r="K12" i="102"/>
  <c r="L12" i="102"/>
  <c r="M12" i="102"/>
  <c r="N12" i="102"/>
  <c r="O12" i="102"/>
  <c r="P12" i="102"/>
  <c r="Q12" i="102"/>
  <c r="R12" i="102"/>
  <c r="S12" i="102"/>
  <c r="T12" i="102"/>
  <c r="I11" i="110" s="1"/>
  <c r="U12" i="102"/>
  <c r="H12" i="101" s="1"/>
  <c r="V12" i="102"/>
  <c r="W12" i="102"/>
  <c r="X12" i="102"/>
  <c r="Y12" i="102"/>
  <c r="B13" i="102"/>
  <c r="C13" i="102"/>
  <c r="D13" i="102"/>
  <c r="E13" i="102"/>
  <c r="F13" i="102"/>
  <c r="G13" i="102"/>
  <c r="H13" i="102"/>
  <c r="I13" i="102"/>
  <c r="J13" i="102"/>
  <c r="K13" i="102"/>
  <c r="L13" i="102"/>
  <c r="M13" i="102"/>
  <c r="N13" i="102"/>
  <c r="O13" i="102"/>
  <c r="P13" i="102"/>
  <c r="Q13" i="102"/>
  <c r="R13" i="102"/>
  <c r="S13" i="102"/>
  <c r="T13" i="102"/>
  <c r="I12" i="110" s="1"/>
  <c r="U13" i="102"/>
  <c r="H13" i="101" s="1"/>
  <c r="V13" i="102"/>
  <c r="W13" i="102"/>
  <c r="X13" i="102"/>
  <c r="Y13" i="102"/>
  <c r="B14" i="102"/>
  <c r="C14" i="102"/>
  <c r="B14" i="101" s="1"/>
  <c r="D14" i="102"/>
  <c r="E14" i="102"/>
  <c r="F14" i="102"/>
  <c r="G14" i="102"/>
  <c r="H14" i="102"/>
  <c r="I14" i="102"/>
  <c r="J14" i="102"/>
  <c r="K14" i="102"/>
  <c r="L14" i="102"/>
  <c r="M14" i="102"/>
  <c r="N14" i="102"/>
  <c r="O14" i="102"/>
  <c r="P14" i="102"/>
  <c r="Q14" i="102"/>
  <c r="R14" i="102"/>
  <c r="S14" i="102"/>
  <c r="T14" i="102"/>
  <c r="I13" i="110" s="1"/>
  <c r="U14" i="102"/>
  <c r="H14" i="101" s="1"/>
  <c r="V14" i="102"/>
  <c r="W14" i="102"/>
  <c r="X14" i="102"/>
  <c r="Y14" i="102"/>
  <c r="B15" i="102"/>
  <c r="C15" i="102"/>
  <c r="D15" i="102"/>
  <c r="E15" i="102"/>
  <c r="F15" i="102"/>
  <c r="G15" i="102"/>
  <c r="H15" i="102"/>
  <c r="I15" i="102"/>
  <c r="J15" i="102"/>
  <c r="K15" i="102"/>
  <c r="L15" i="102"/>
  <c r="M15" i="102"/>
  <c r="N15" i="102"/>
  <c r="O15" i="102"/>
  <c r="P15" i="102"/>
  <c r="Q15" i="102"/>
  <c r="R15" i="102"/>
  <c r="S15" i="102"/>
  <c r="T15" i="102"/>
  <c r="I14" i="110" s="1"/>
  <c r="U15" i="102"/>
  <c r="H15" i="101" s="1"/>
  <c r="V15" i="102"/>
  <c r="W15" i="102"/>
  <c r="X15" i="102"/>
  <c r="Y15" i="102"/>
  <c r="B16" i="102"/>
  <c r="C16" i="102"/>
  <c r="D16" i="102"/>
  <c r="E16" i="102"/>
  <c r="F16" i="102"/>
  <c r="G16" i="102"/>
  <c r="H16" i="102"/>
  <c r="I16" i="102"/>
  <c r="J16" i="102"/>
  <c r="K16" i="102"/>
  <c r="L16" i="102"/>
  <c r="M16" i="102"/>
  <c r="N16" i="102"/>
  <c r="O16" i="102"/>
  <c r="P16" i="102"/>
  <c r="Q16" i="102"/>
  <c r="R16" i="102"/>
  <c r="S16" i="102"/>
  <c r="T16" i="102"/>
  <c r="I15" i="110" s="1"/>
  <c r="U16" i="102"/>
  <c r="H16" i="101" s="1"/>
  <c r="V16" i="102"/>
  <c r="W16" i="102"/>
  <c r="X16" i="102"/>
  <c r="Y16" i="102"/>
  <c r="B17" i="102"/>
  <c r="C17" i="102"/>
  <c r="D17" i="102"/>
  <c r="E17" i="102"/>
  <c r="F17" i="102"/>
  <c r="G17" i="102"/>
  <c r="H17" i="102"/>
  <c r="I17" i="102"/>
  <c r="J17" i="102"/>
  <c r="K17" i="102"/>
  <c r="L17" i="102"/>
  <c r="M17" i="102"/>
  <c r="N17" i="102"/>
  <c r="O17" i="102"/>
  <c r="P17" i="102"/>
  <c r="Q17" i="102"/>
  <c r="R17" i="102"/>
  <c r="S17" i="102"/>
  <c r="T17" i="102"/>
  <c r="I16" i="110" s="1"/>
  <c r="U17" i="102"/>
  <c r="H17" i="101" s="1"/>
  <c r="V17" i="102"/>
  <c r="W17" i="102"/>
  <c r="X17" i="102"/>
  <c r="Y17" i="102"/>
  <c r="B18" i="102"/>
  <c r="C17" i="110" s="1"/>
  <c r="C18" i="102"/>
  <c r="B18" i="101" s="1"/>
  <c r="D18" i="102"/>
  <c r="E18" i="102"/>
  <c r="J18" i="102"/>
  <c r="K18" i="102"/>
  <c r="B19" i="102"/>
  <c r="C19" i="102"/>
  <c r="D19" i="102"/>
  <c r="E19" i="102"/>
  <c r="D18" i="110" s="1"/>
  <c r="F19" i="102"/>
  <c r="G19" i="102"/>
  <c r="H19" i="102"/>
  <c r="I19" i="102"/>
  <c r="J19" i="102"/>
  <c r="K19" i="102"/>
  <c r="L19" i="102"/>
  <c r="M19" i="102"/>
  <c r="N19" i="102"/>
  <c r="O19" i="102"/>
  <c r="P19" i="102"/>
  <c r="Q19" i="102"/>
  <c r="R19" i="102"/>
  <c r="S19" i="102"/>
  <c r="T19" i="102"/>
  <c r="I18" i="110" s="1"/>
  <c r="U19" i="102"/>
  <c r="H19" i="101" s="1"/>
  <c r="V19" i="102"/>
  <c r="W19" i="102"/>
  <c r="X19" i="102"/>
  <c r="Y19" i="102"/>
  <c r="B20" i="102"/>
  <c r="C20" i="102"/>
  <c r="D20" i="102"/>
  <c r="E20" i="102"/>
  <c r="D19" i="110" s="1"/>
  <c r="F20" i="102"/>
  <c r="G20" i="102"/>
  <c r="H20" i="102"/>
  <c r="I20" i="102"/>
  <c r="J20" i="102"/>
  <c r="K20" i="102"/>
  <c r="L20" i="102"/>
  <c r="M20" i="102"/>
  <c r="N20" i="102"/>
  <c r="O20" i="102"/>
  <c r="P20" i="102"/>
  <c r="Q20" i="102"/>
  <c r="R20" i="102"/>
  <c r="S20" i="102"/>
  <c r="T20" i="102"/>
  <c r="I19" i="110" s="1"/>
  <c r="U20" i="102"/>
  <c r="H20" i="101" s="1"/>
  <c r="V20" i="102"/>
  <c r="W20" i="102"/>
  <c r="X20" i="102"/>
  <c r="Y20" i="102"/>
  <c r="B21" i="102"/>
  <c r="C21" i="102"/>
  <c r="D21" i="102"/>
  <c r="E21" i="102"/>
  <c r="D28" i="110" s="1"/>
  <c r="F21" i="102"/>
  <c r="G21" i="102"/>
  <c r="H21" i="102"/>
  <c r="I21" i="102"/>
  <c r="J21" i="102"/>
  <c r="K21" i="102"/>
  <c r="L21" i="102"/>
  <c r="M21" i="102"/>
  <c r="N21" i="102"/>
  <c r="O21" i="102"/>
  <c r="P21" i="102"/>
  <c r="Q21" i="102"/>
  <c r="R21" i="102"/>
  <c r="S21" i="102"/>
  <c r="T21" i="102"/>
  <c r="I28" i="110" s="1"/>
  <c r="U21" i="102"/>
  <c r="H21" i="101" s="1"/>
  <c r="V21" i="102"/>
  <c r="W21" i="102"/>
  <c r="X21" i="102"/>
  <c r="Y21" i="102"/>
  <c r="B22" i="102"/>
  <c r="C22" i="102"/>
  <c r="D22" i="102"/>
  <c r="E22" i="102"/>
  <c r="C22" i="101" s="1"/>
  <c r="F22" i="102"/>
  <c r="G22" i="102"/>
  <c r="H22" i="102"/>
  <c r="I22" i="102"/>
  <c r="J22" i="102"/>
  <c r="K22" i="102"/>
  <c r="L22" i="102"/>
  <c r="M22" i="102"/>
  <c r="N22" i="102"/>
  <c r="O22" i="102"/>
  <c r="P22" i="102"/>
  <c r="Q22" i="102"/>
  <c r="R22" i="102"/>
  <c r="S22" i="102"/>
  <c r="T22" i="102"/>
  <c r="I29" i="110" s="1"/>
  <c r="U22" i="102"/>
  <c r="H22" i="101" s="1"/>
  <c r="V22" i="102"/>
  <c r="W22" i="102"/>
  <c r="X22" i="102"/>
  <c r="Y22" i="102"/>
  <c r="B23" i="102"/>
  <c r="C23" i="102"/>
  <c r="D23" i="102"/>
  <c r="E23" i="102"/>
  <c r="D20" i="110" s="1"/>
  <c r="F23" i="102"/>
  <c r="G23" i="102"/>
  <c r="H23" i="102"/>
  <c r="I23" i="102"/>
  <c r="J23" i="102"/>
  <c r="K23" i="102"/>
  <c r="L23" i="102"/>
  <c r="M23" i="102"/>
  <c r="N23" i="102"/>
  <c r="O23" i="102"/>
  <c r="P23" i="102"/>
  <c r="Q23" i="102"/>
  <c r="R23" i="102"/>
  <c r="S23" i="102"/>
  <c r="T23" i="102"/>
  <c r="I20" i="110" s="1"/>
  <c r="U23" i="102"/>
  <c r="H23" i="101" s="1"/>
  <c r="V23" i="102"/>
  <c r="W23" i="102"/>
  <c r="X23" i="102"/>
  <c r="Y23" i="102"/>
  <c r="B24" i="102"/>
  <c r="C24" i="102"/>
  <c r="D24" i="102"/>
  <c r="E24" i="102"/>
  <c r="D21" i="110" s="1"/>
  <c r="F24" i="102"/>
  <c r="G24" i="102"/>
  <c r="H24" i="102"/>
  <c r="I24" i="102"/>
  <c r="J24" i="102"/>
  <c r="K24" i="102"/>
  <c r="L24" i="102"/>
  <c r="M24" i="102"/>
  <c r="N24" i="102"/>
  <c r="O24" i="102"/>
  <c r="P24" i="102"/>
  <c r="Q24" i="102"/>
  <c r="R24" i="102"/>
  <c r="S24" i="102"/>
  <c r="T24" i="102"/>
  <c r="I21" i="110" s="1"/>
  <c r="U24" i="102"/>
  <c r="H24" i="101" s="1"/>
  <c r="V24" i="102"/>
  <c r="W24" i="102"/>
  <c r="X24" i="102"/>
  <c r="Y24" i="102"/>
  <c r="B25" i="102"/>
  <c r="C25" i="102"/>
  <c r="D25" i="102"/>
  <c r="E25" i="102"/>
  <c r="D22" i="110" s="1"/>
  <c r="F25" i="102"/>
  <c r="G25" i="102"/>
  <c r="H25" i="102"/>
  <c r="I25" i="102"/>
  <c r="J25" i="102"/>
  <c r="K25" i="102"/>
  <c r="L25" i="102"/>
  <c r="M25" i="102"/>
  <c r="N25" i="102"/>
  <c r="O25" i="102"/>
  <c r="P25" i="102"/>
  <c r="Q25" i="102"/>
  <c r="R25" i="102"/>
  <c r="S25" i="102"/>
  <c r="T25" i="102"/>
  <c r="I22" i="110" s="1"/>
  <c r="U25" i="102"/>
  <c r="H25" i="101" s="1"/>
  <c r="V25" i="102"/>
  <c r="W25" i="102"/>
  <c r="X25" i="102"/>
  <c r="Y25" i="102"/>
  <c r="B26" i="102"/>
  <c r="C26" i="102"/>
  <c r="D26" i="102"/>
  <c r="E26" i="102"/>
  <c r="C26" i="101" s="1"/>
  <c r="F26" i="102"/>
  <c r="G26" i="102"/>
  <c r="H26" i="102"/>
  <c r="I26" i="102"/>
  <c r="J26" i="102"/>
  <c r="K26" i="102"/>
  <c r="L26" i="102"/>
  <c r="M26" i="102"/>
  <c r="N26" i="102"/>
  <c r="O26" i="102"/>
  <c r="P26" i="102"/>
  <c r="Q26" i="102"/>
  <c r="R26" i="102"/>
  <c r="S26" i="102"/>
  <c r="T26" i="102"/>
  <c r="I23" i="110" s="1"/>
  <c r="U26" i="102"/>
  <c r="H26" i="101" s="1"/>
  <c r="V26" i="102"/>
  <c r="W26" i="102"/>
  <c r="X26" i="102"/>
  <c r="Y26" i="102"/>
  <c r="B27" i="102"/>
  <c r="C27" i="102"/>
  <c r="D27" i="102"/>
  <c r="E27" i="102"/>
  <c r="D35" i="110" s="1"/>
  <c r="F27" i="102"/>
  <c r="G27" i="102"/>
  <c r="H27" i="102"/>
  <c r="I27" i="102"/>
  <c r="J27" i="102"/>
  <c r="K27" i="102"/>
  <c r="L27" i="102"/>
  <c r="M27" i="102"/>
  <c r="N27" i="102"/>
  <c r="O27" i="102"/>
  <c r="P27" i="102"/>
  <c r="Q27" i="102"/>
  <c r="R27" i="102"/>
  <c r="S27" i="102"/>
  <c r="T27" i="102"/>
  <c r="I35" i="110" s="1"/>
  <c r="U27" i="102"/>
  <c r="H27" i="101" s="1"/>
  <c r="V27" i="102"/>
  <c r="W27" i="102"/>
  <c r="X27" i="102"/>
  <c r="Y27" i="102"/>
  <c r="B28" i="102"/>
  <c r="C28" i="102"/>
  <c r="D28" i="102"/>
  <c r="E28" i="102"/>
  <c r="D24" i="110" s="1"/>
  <c r="F28" i="102"/>
  <c r="G28" i="102"/>
  <c r="H28" i="102"/>
  <c r="I28" i="102"/>
  <c r="J28" i="102"/>
  <c r="K28" i="102"/>
  <c r="L28" i="102"/>
  <c r="M28" i="102"/>
  <c r="N28" i="102"/>
  <c r="O28" i="102"/>
  <c r="P28" i="102"/>
  <c r="Q28" i="102"/>
  <c r="R28" i="102"/>
  <c r="S28" i="102"/>
  <c r="T28" i="102"/>
  <c r="I24" i="110" s="1"/>
  <c r="U28" i="102"/>
  <c r="H28" i="101" s="1"/>
  <c r="V28" i="102"/>
  <c r="W28" i="102"/>
  <c r="X28" i="102"/>
  <c r="Y28" i="102"/>
  <c r="B29" i="102"/>
  <c r="C29" i="102"/>
  <c r="D29" i="102"/>
  <c r="E29" i="102"/>
  <c r="D25" i="110" s="1"/>
  <c r="F29" i="102"/>
  <c r="G29" i="102"/>
  <c r="H29" i="102"/>
  <c r="I29" i="102"/>
  <c r="J29" i="102"/>
  <c r="K29" i="102"/>
  <c r="L29" i="102"/>
  <c r="M29" i="102"/>
  <c r="N29" i="102"/>
  <c r="O29" i="102"/>
  <c r="P29" i="102"/>
  <c r="Q29" i="102"/>
  <c r="R29" i="102"/>
  <c r="S29" i="102"/>
  <c r="T29" i="102"/>
  <c r="I25" i="110" s="1"/>
  <c r="U29" i="102"/>
  <c r="H29" i="101" s="1"/>
  <c r="V29" i="102"/>
  <c r="W29" i="102"/>
  <c r="X29" i="102"/>
  <c r="Y29" i="102"/>
  <c r="B30" i="102"/>
  <c r="C30" i="102"/>
  <c r="D30" i="102"/>
  <c r="E30" i="102"/>
  <c r="C30" i="101" s="1"/>
  <c r="F30" i="102"/>
  <c r="G30" i="102"/>
  <c r="H30" i="102"/>
  <c r="I30" i="102"/>
  <c r="J30" i="102"/>
  <c r="K30" i="102"/>
  <c r="L30" i="102"/>
  <c r="M30" i="102"/>
  <c r="N30" i="102"/>
  <c r="O30" i="102"/>
  <c r="P30" i="102"/>
  <c r="Q30" i="102"/>
  <c r="R30" i="102"/>
  <c r="S30" i="102"/>
  <c r="T30" i="102"/>
  <c r="I26" i="110" s="1"/>
  <c r="U30" i="102"/>
  <c r="H30" i="101" s="1"/>
  <c r="V30" i="102"/>
  <c r="W30" i="102"/>
  <c r="X30" i="102"/>
  <c r="Y30" i="102"/>
  <c r="B31" i="102"/>
  <c r="C27" i="110" s="1"/>
  <c r="C31" i="102"/>
  <c r="D31" i="102"/>
  <c r="E31" i="102"/>
  <c r="C31" i="101" s="1"/>
  <c r="F31" i="102"/>
  <c r="G31" i="102"/>
  <c r="H31" i="102"/>
  <c r="I31" i="102"/>
  <c r="J31" i="102"/>
  <c r="K31" i="102"/>
  <c r="N31" i="102"/>
  <c r="O31" i="102"/>
  <c r="R31" i="102"/>
  <c r="S31" i="102"/>
  <c r="T31" i="102"/>
  <c r="I27" i="110" s="1"/>
  <c r="U31" i="102"/>
  <c r="H31" i="101" s="1"/>
  <c r="V31" i="102"/>
  <c r="W31" i="102"/>
  <c r="X31" i="102"/>
  <c r="Y31" i="102"/>
  <c r="B32" i="102"/>
  <c r="C30" i="110" s="1"/>
  <c r="C32" i="102"/>
  <c r="D32" i="102"/>
  <c r="E32" i="102"/>
  <c r="F32" i="102"/>
  <c r="G32" i="102"/>
  <c r="H32" i="102"/>
  <c r="I32" i="102"/>
  <c r="J32" i="102"/>
  <c r="K32" i="102"/>
  <c r="L32" i="102"/>
  <c r="M32" i="102"/>
  <c r="N32" i="102"/>
  <c r="O32" i="102"/>
  <c r="P32" i="102"/>
  <c r="Q32" i="102"/>
  <c r="R32" i="102"/>
  <c r="S32" i="102"/>
  <c r="T32" i="102"/>
  <c r="I30" i="110" s="1"/>
  <c r="U32" i="102"/>
  <c r="H32" i="101" s="1"/>
  <c r="V32" i="102"/>
  <c r="W32" i="102"/>
  <c r="X32" i="102"/>
  <c r="Y32" i="102"/>
  <c r="B33" i="102"/>
  <c r="C33" i="102"/>
  <c r="D33" i="102"/>
  <c r="E33" i="102"/>
  <c r="F33" i="102"/>
  <c r="G33" i="102"/>
  <c r="H33" i="102"/>
  <c r="I33" i="102"/>
  <c r="J33" i="102"/>
  <c r="K33" i="102"/>
  <c r="L33" i="102"/>
  <c r="M33" i="102"/>
  <c r="N33" i="102"/>
  <c r="O33" i="102"/>
  <c r="P33" i="102"/>
  <c r="Q33" i="102"/>
  <c r="R33" i="102"/>
  <c r="S33" i="102"/>
  <c r="T33" i="102"/>
  <c r="U33" i="102"/>
  <c r="H33" i="101" s="1"/>
  <c r="V33" i="102"/>
  <c r="W33" i="102"/>
  <c r="X33" i="102"/>
  <c r="Y33" i="102"/>
  <c r="B34" i="102"/>
  <c r="C34" i="102"/>
  <c r="D34" i="102"/>
  <c r="E34" i="102"/>
  <c r="F34" i="102"/>
  <c r="G34" i="102"/>
  <c r="H34" i="102"/>
  <c r="I34" i="102"/>
  <c r="J34" i="102"/>
  <c r="K34" i="102"/>
  <c r="L34" i="102"/>
  <c r="M34" i="102"/>
  <c r="N34" i="102"/>
  <c r="O34" i="102"/>
  <c r="P34" i="102"/>
  <c r="Q34" i="102"/>
  <c r="R34" i="102"/>
  <c r="S34" i="102"/>
  <c r="T34" i="102"/>
  <c r="I31" i="110" s="1"/>
  <c r="U34" i="102"/>
  <c r="H34" i="101" s="1"/>
  <c r="V34" i="102"/>
  <c r="W34" i="102"/>
  <c r="X34" i="102"/>
  <c r="Y34" i="102"/>
  <c r="B35" i="102"/>
  <c r="C35" i="102"/>
  <c r="D35" i="102"/>
  <c r="E35" i="102"/>
  <c r="D32" i="110" s="1"/>
  <c r="F35" i="102"/>
  <c r="G35" i="102"/>
  <c r="H35" i="102"/>
  <c r="I35" i="102"/>
  <c r="J35" i="102"/>
  <c r="K35" i="102"/>
  <c r="L35" i="102"/>
  <c r="M35" i="102"/>
  <c r="N35" i="102"/>
  <c r="O35" i="102"/>
  <c r="P35" i="102"/>
  <c r="Q35" i="102"/>
  <c r="R35" i="102"/>
  <c r="S35" i="102"/>
  <c r="T35" i="102"/>
  <c r="I32" i="110" s="1"/>
  <c r="U35" i="102"/>
  <c r="H35" i="101" s="1"/>
  <c r="V35" i="102"/>
  <c r="W35" i="102"/>
  <c r="X35" i="102"/>
  <c r="Y35" i="102"/>
  <c r="B36" i="102"/>
  <c r="C36" i="102"/>
  <c r="D36" i="102"/>
  <c r="E36" i="102"/>
  <c r="C36" i="101" s="1"/>
  <c r="F36" i="102"/>
  <c r="G36" i="102"/>
  <c r="H36" i="102"/>
  <c r="I36" i="102"/>
  <c r="J36" i="102"/>
  <c r="K36" i="102"/>
  <c r="L36" i="102"/>
  <c r="M36" i="102"/>
  <c r="N36" i="102"/>
  <c r="O36" i="102"/>
  <c r="P36" i="102"/>
  <c r="Q36" i="102"/>
  <c r="R36" i="102"/>
  <c r="S36" i="102"/>
  <c r="T36" i="102"/>
  <c r="I33" i="110" s="1"/>
  <c r="U36" i="102"/>
  <c r="H36" i="101" s="1"/>
  <c r="V36" i="102"/>
  <c r="W36" i="102"/>
  <c r="X36" i="102"/>
  <c r="Y36" i="102"/>
  <c r="B37" i="102"/>
  <c r="C37" i="102"/>
  <c r="D37" i="102"/>
  <c r="E37" i="102"/>
  <c r="D34" i="110" s="1"/>
  <c r="F37" i="102"/>
  <c r="G37" i="102"/>
  <c r="H37" i="102"/>
  <c r="I37" i="102"/>
  <c r="J37" i="102"/>
  <c r="K37" i="102"/>
  <c r="L37" i="102"/>
  <c r="M37" i="102"/>
  <c r="N37" i="102"/>
  <c r="O37" i="102"/>
  <c r="P37" i="102"/>
  <c r="Q37" i="102"/>
  <c r="R37" i="102"/>
  <c r="S37" i="102"/>
  <c r="T37" i="102"/>
  <c r="I34" i="110" s="1"/>
  <c r="U37" i="102"/>
  <c r="H37" i="101" s="1"/>
  <c r="V37" i="102"/>
  <c r="W37" i="102"/>
  <c r="X37" i="102"/>
  <c r="Y37" i="102"/>
  <c r="B38" i="102"/>
  <c r="C38" i="102"/>
  <c r="D38" i="102"/>
  <c r="E38" i="102"/>
  <c r="C38" i="101" s="1"/>
  <c r="F38" i="102"/>
  <c r="G38" i="102"/>
  <c r="H38" i="102"/>
  <c r="I38" i="102"/>
  <c r="J38" i="102"/>
  <c r="K38" i="102"/>
  <c r="L38" i="102"/>
  <c r="M38" i="102"/>
  <c r="N38" i="102"/>
  <c r="O38" i="102"/>
  <c r="P38" i="102"/>
  <c r="Q38" i="102"/>
  <c r="R38" i="102"/>
  <c r="S38" i="102"/>
  <c r="T38" i="102"/>
  <c r="I36" i="110" s="1"/>
  <c r="U38" i="102"/>
  <c r="H38" i="101" s="1"/>
  <c r="V38" i="102"/>
  <c r="W38" i="102"/>
  <c r="X38" i="102"/>
  <c r="Y38" i="102"/>
  <c r="B39" i="102"/>
  <c r="C39" i="102"/>
  <c r="D39" i="102"/>
  <c r="E39" i="102"/>
  <c r="D37" i="110" s="1"/>
  <c r="F39" i="102"/>
  <c r="G39" i="102"/>
  <c r="H39" i="102"/>
  <c r="I39" i="102"/>
  <c r="L39" i="102"/>
  <c r="M39" i="102"/>
  <c r="N39" i="102"/>
  <c r="O39" i="102"/>
  <c r="P39" i="102"/>
  <c r="Q39" i="102"/>
  <c r="R39" i="102"/>
  <c r="S39" i="102"/>
  <c r="T39" i="102"/>
  <c r="I37" i="110" s="1"/>
  <c r="U39" i="102"/>
  <c r="H39" i="101" s="1"/>
  <c r="V39" i="102"/>
  <c r="W39" i="102"/>
  <c r="X39" i="102"/>
  <c r="Y39" i="102"/>
  <c r="B40" i="102"/>
  <c r="C40" i="102"/>
  <c r="D40" i="102"/>
  <c r="E40" i="102"/>
  <c r="C40" i="101" s="1"/>
  <c r="F40" i="102"/>
  <c r="G40" i="102"/>
  <c r="H40" i="102"/>
  <c r="I40" i="102"/>
  <c r="J40" i="102"/>
  <c r="K40" i="102"/>
  <c r="L40" i="102"/>
  <c r="M40" i="102"/>
  <c r="N40" i="102"/>
  <c r="O40" i="102"/>
  <c r="P40" i="102"/>
  <c r="Q40" i="102"/>
  <c r="R40" i="102"/>
  <c r="S40" i="102"/>
  <c r="T40" i="102"/>
  <c r="I38" i="110" s="1"/>
  <c r="U40" i="102"/>
  <c r="H40" i="101" s="1"/>
  <c r="V40" i="102"/>
  <c r="W40" i="102"/>
  <c r="X40" i="102"/>
  <c r="Y40" i="102"/>
  <c r="B41" i="102"/>
  <c r="C41" i="102"/>
  <c r="D41" i="102"/>
  <c r="E41" i="102"/>
  <c r="D39" i="110" s="1"/>
  <c r="F41" i="102"/>
  <c r="G41" i="102"/>
  <c r="H41" i="102"/>
  <c r="I41" i="102"/>
  <c r="J41" i="102"/>
  <c r="K41" i="102"/>
  <c r="L41" i="102"/>
  <c r="M41" i="102"/>
  <c r="N41" i="102"/>
  <c r="O41" i="102"/>
  <c r="P41" i="102"/>
  <c r="Q41" i="102"/>
  <c r="R41" i="102"/>
  <c r="S41" i="102"/>
  <c r="T41" i="102"/>
  <c r="I39" i="110" s="1"/>
  <c r="U41" i="102"/>
  <c r="H41" i="101" s="1"/>
  <c r="V41" i="102"/>
  <c r="W41" i="102"/>
  <c r="X41" i="102"/>
  <c r="Y41" i="102"/>
  <c r="B42" i="102"/>
  <c r="C42" i="102"/>
  <c r="D42" i="102"/>
  <c r="E42" i="102"/>
  <c r="C42" i="101" s="1"/>
  <c r="F42" i="102"/>
  <c r="G42" i="102"/>
  <c r="H42" i="102"/>
  <c r="I42" i="102"/>
  <c r="L42" i="102"/>
  <c r="M42" i="102"/>
  <c r="N42" i="102"/>
  <c r="O42" i="102"/>
  <c r="P42" i="102"/>
  <c r="Q42" i="102"/>
  <c r="R42" i="102"/>
  <c r="S42" i="102"/>
  <c r="T42" i="102"/>
  <c r="I40" i="110" s="1"/>
  <c r="U42" i="102"/>
  <c r="H42" i="101" s="1"/>
  <c r="V42" i="102"/>
  <c r="W42" i="102"/>
  <c r="X42" i="102"/>
  <c r="Y42" i="102"/>
  <c r="B43" i="102"/>
  <c r="C43" i="102"/>
  <c r="D43" i="102"/>
  <c r="E43" i="102"/>
  <c r="D41" i="110" s="1"/>
  <c r="F43" i="102"/>
  <c r="G43" i="102"/>
  <c r="H43" i="102"/>
  <c r="I43" i="102"/>
  <c r="L43" i="102"/>
  <c r="M43" i="102"/>
  <c r="N43" i="102"/>
  <c r="O43" i="102"/>
  <c r="P43" i="102"/>
  <c r="Q43" i="102"/>
  <c r="R43" i="102"/>
  <c r="S43" i="102"/>
  <c r="T43" i="102"/>
  <c r="I41" i="110" s="1"/>
  <c r="U43" i="102"/>
  <c r="H43" i="101" s="1"/>
  <c r="V43" i="102"/>
  <c r="W43" i="102"/>
  <c r="X43" i="102"/>
  <c r="Y43" i="102"/>
  <c r="B44" i="102"/>
  <c r="C44" i="102"/>
  <c r="D44" i="102"/>
  <c r="E44" i="102"/>
  <c r="C44" i="101" s="1"/>
  <c r="F44" i="102"/>
  <c r="G44" i="102"/>
  <c r="H44" i="102"/>
  <c r="I44" i="102"/>
  <c r="L44" i="102"/>
  <c r="M44" i="102"/>
  <c r="N44" i="102"/>
  <c r="O44" i="102"/>
  <c r="P44" i="102"/>
  <c r="Q44" i="102"/>
  <c r="R44" i="102"/>
  <c r="S44" i="102"/>
  <c r="T44" i="102"/>
  <c r="I42" i="110" s="1"/>
  <c r="U44" i="102"/>
  <c r="H44" i="101" s="1"/>
  <c r="V44" i="102"/>
  <c r="W44" i="102"/>
  <c r="X44" i="102"/>
  <c r="Y44" i="102"/>
  <c r="B45" i="102"/>
  <c r="C45" i="102"/>
  <c r="D45" i="102"/>
  <c r="E45" i="102"/>
  <c r="D43" i="110" s="1"/>
  <c r="F45" i="102"/>
  <c r="G45" i="102"/>
  <c r="H45" i="102"/>
  <c r="I45" i="102"/>
  <c r="L45" i="102"/>
  <c r="M45" i="102"/>
  <c r="N45" i="102"/>
  <c r="O45" i="102"/>
  <c r="P45" i="102"/>
  <c r="Q45" i="102"/>
  <c r="R45" i="102"/>
  <c r="S45" i="102"/>
  <c r="T45" i="102"/>
  <c r="I43" i="110" s="1"/>
  <c r="U45" i="102"/>
  <c r="H45" i="101" s="1"/>
  <c r="V45" i="102"/>
  <c r="W45" i="102"/>
  <c r="X45" i="102"/>
  <c r="Y45" i="102"/>
  <c r="B46" i="102"/>
  <c r="C46" i="102"/>
  <c r="D46" i="102"/>
  <c r="E46" i="102"/>
  <c r="C46" i="101" s="1"/>
  <c r="F46" i="102"/>
  <c r="G46" i="102"/>
  <c r="H46" i="102"/>
  <c r="I46" i="102"/>
  <c r="L46" i="102"/>
  <c r="M46" i="102"/>
  <c r="N46" i="102"/>
  <c r="O46" i="102"/>
  <c r="P46" i="102"/>
  <c r="Q46" i="102"/>
  <c r="R46" i="102"/>
  <c r="S46" i="102"/>
  <c r="T46" i="102"/>
  <c r="I44" i="110" s="1"/>
  <c r="U46" i="102"/>
  <c r="H46" i="101" s="1"/>
  <c r="V46" i="102"/>
  <c r="W46" i="102"/>
  <c r="X46" i="102"/>
  <c r="Y46" i="102"/>
  <c r="B47" i="102"/>
  <c r="C47" i="102"/>
  <c r="D47" i="102"/>
  <c r="E47" i="102"/>
  <c r="D46" i="110" s="1"/>
  <c r="F47" i="102"/>
  <c r="G47" i="102"/>
  <c r="H47" i="102"/>
  <c r="I47" i="102"/>
  <c r="J47" i="102"/>
  <c r="K47" i="102"/>
  <c r="L47" i="102"/>
  <c r="M47" i="102"/>
  <c r="N47" i="102"/>
  <c r="O47" i="102"/>
  <c r="P47" i="102"/>
  <c r="Q47" i="102"/>
  <c r="R47" i="102"/>
  <c r="S47" i="102"/>
  <c r="T47" i="102"/>
  <c r="I46" i="110" s="1"/>
  <c r="U47" i="102"/>
  <c r="H47" i="101" s="1"/>
  <c r="I46" i="107" s="1"/>
  <c r="V47" i="102"/>
  <c r="W47" i="102"/>
  <c r="X47" i="102"/>
  <c r="Y47" i="102"/>
  <c r="B48" i="102"/>
  <c r="C48" i="102"/>
  <c r="D48" i="102"/>
  <c r="E48" i="102"/>
  <c r="F48" i="102"/>
  <c r="G48" i="102"/>
  <c r="H48" i="102"/>
  <c r="I48" i="102"/>
  <c r="L48" i="102"/>
  <c r="M48" i="102"/>
  <c r="N48" i="102"/>
  <c r="O48" i="102"/>
  <c r="P48" i="102"/>
  <c r="Q48" i="102"/>
  <c r="R48" i="102"/>
  <c r="S48" i="102"/>
  <c r="T48" i="102"/>
  <c r="I45" i="110" s="1"/>
  <c r="U48" i="102"/>
  <c r="H48" i="101" s="1"/>
  <c r="I45" i="107" s="1"/>
  <c r="V48" i="102"/>
  <c r="W48" i="102"/>
  <c r="X48" i="102"/>
  <c r="Y48" i="102"/>
  <c r="B49" i="102"/>
  <c r="C49" i="102"/>
  <c r="D49" i="102"/>
  <c r="E49" i="102"/>
  <c r="C49" i="101" s="1"/>
  <c r="F49" i="102"/>
  <c r="G49" i="102"/>
  <c r="H49" i="102"/>
  <c r="I49" i="102"/>
  <c r="E49" i="101" s="1"/>
  <c r="J49" i="102"/>
  <c r="K49" i="102"/>
  <c r="L49" i="102"/>
  <c r="M49" i="102"/>
  <c r="N49" i="102"/>
  <c r="O49" i="102"/>
  <c r="P49" i="102"/>
  <c r="Q49" i="102"/>
  <c r="R49" i="102"/>
  <c r="S49" i="102"/>
  <c r="T49" i="102"/>
  <c r="U49" i="102"/>
  <c r="H49" i="101" s="1"/>
  <c r="V49" i="102"/>
  <c r="W49" i="102"/>
  <c r="X49" i="102"/>
  <c r="Y49" i="102"/>
  <c r="I49" i="101" s="1"/>
  <c r="B50" i="102"/>
  <c r="C50" i="102"/>
  <c r="D50" i="102"/>
  <c r="E50" i="102"/>
  <c r="C50" i="101" s="1"/>
  <c r="F50" i="102"/>
  <c r="G50" i="102"/>
  <c r="H50" i="102"/>
  <c r="I50" i="102"/>
  <c r="E50" i="101" s="1"/>
  <c r="J50" i="102"/>
  <c r="K50" i="102"/>
  <c r="L50" i="102"/>
  <c r="M50" i="102"/>
  <c r="N50" i="102"/>
  <c r="O50" i="102"/>
  <c r="P50" i="102"/>
  <c r="Q50" i="102"/>
  <c r="R50" i="102"/>
  <c r="S50" i="102"/>
  <c r="T50" i="102"/>
  <c r="U50" i="102"/>
  <c r="H50" i="101" s="1"/>
  <c r="V50" i="102"/>
  <c r="W50" i="102"/>
  <c r="X50" i="102"/>
  <c r="Y50" i="102"/>
  <c r="I50" i="101" s="1"/>
  <c r="B51" i="102"/>
  <c r="C51" i="102"/>
  <c r="D51" i="102"/>
  <c r="E51" i="102"/>
  <c r="C51" i="101" s="1"/>
  <c r="F51" i="102"/>
  <c r="G51" i="102"/>
  <c r="H51" i="102"/>
  <c r="I51" i="102"/>
  <c r="E51" i="101" s="1"/>
  <c r="J51" i="102"/>
  <c r="K51" i="102"/>
  <c r="L51" i="102"/>
  <c r="M51" i="102"/>
  <c r="N51" i="102"/>
  <c r="O51" i="102"/>
  <c r="P51" i="102"/>
  <c r="Q51" i="102"/>
  <c r="R51" i="102"/>
  <c r="S51" i="102"/>
  <c r="T51" i="102"/>
  <c r="U51" i="102"/>
  <c r="H51" i="101" s="1"/>
  <c r="V51" i="102"/>
  <c r="W51" i="102"/>
  <c r="X51" i="102"/>
  <c r="Y51" i="102"/>
  <c r="I51" i="101" s="1"/>
  <c r="B52" i="102"/>
  <c r="C52" i="102"/>
  <c r="D52" i="102"/>
  <c r="E52" i="102"/>
  <c r="C52" i="101" s="1"/>
  <c r="F52" i="102"/>
  <c r="G52" i="102"/>
  <c r="H52" i="102"/>
  <c r="I52" i="102"/>
  <c r="E52" i="101" s="1"/>
  <c r="J52" i="102"/>
  <c r="K52" i="102"/>
  <c r="L52" i="102"/>
  <c r="M52" i="102"/>
  <c r="N52" i="102"/>
  <c r="O52" i="102"/>
  <c r="P52" i="102"/>
  <c r="Q52" i="102"/>
  <c r="R52" i="102"/>
  <c r="S52" i="102"/>
  <c r="T52" i="102"/>
  <c r="U52" i="102"/>
  <c r="H52" i="101" s="1"/>
  <c r="V52" i="102"/>
  <c r="W52" i="102"/>
  <c r="X52" i="102"/>
  <c r="Y52" i="102"/>
  <c r="I52" i="101" s="1"/>
  <c r="B53" i="102"/>
  <c r="C53" i="102"/>
  <c r="D53" i="102"/>
  <c r="E53" i="102"/>
  <c r="C53" i="101" s="1"/>
  <c r="F53" i="102"/>
  <c r="G53" i="102"/>
  <c r="H53" i="102"/>
  <c r="I53" i="102"/>
  <c r="E53" i="101" s="1"/>
  <c r="J53" i="102"/>
  <c r="K53" i="102"/>
  <c r="L53" i="102"/>
  <c r="M53" i="102"/>
  <c r="N53" i="102"/>
  <c r="O53" i="102"/>
  <c r="P53" i="102"/>
  <c r="Q53" i="102"/>
  <c r="R53" i="102"/>
  <c r="S53" i="102"/>
  <c r="T53" i="102"/>
  <c r="U53" i="102"/>
  <c r="H53" i="101" s="1"/>
  <c r="V53" i="102"/>
  <c r="W53" i="102"/>
  <c r="X53" i="102"/>
  <c r="Y53" i="102"/>
  <c r="I53" i="101" s="1"/>
  <c r="B54" i="102"/>
  <c r="C54" i="102"/>
  <c r="D54" i="102"/>
  <c r="E54" i="102"/>
  <c r="C54" i="101" s="1"/>
  <c r="F54" i="102"/>
  <c r="G54" i="102"/>
  <c r="H54" i="102"/>
  <c r="I54" i="102"/>
  <c r="E54" i="101" s="1"/>
  <c r="J54" i="102"/>
  <c r="K54" i="102"/>
  <c r="L54" i="102"/>
  <c r="M54" i="102"/>
  <c r="N54" i="102"/>
  <c r="O54" i="102"/>
  <c r="P54" i="102"/>
  <c r="Q54" i="102"/>
  <c r="R54" i="102"/>
  <c r="S54" i="102"/>
  <c r="T54" i="102"/>
  <c r="U54" i="102"/>
  <c r="H54" i="101" s="1"/>
  <c r="V54" i="102"/>
  <c r="W54" i="102"/>
  <c r="X54" i="102"/>
  <c r="Y54" i="102"/>
  <c r="I54" i="101" s="1"/>
  <c r="B55" i="102"/>
  <c r="C55" i="102"/>
  <c r="D55" i="102"/>
  <c r="E55" i="102"/>
  <c r="C55" i="101" s="1"/>
  <c r="F55" i="102"/>
  <c r="G55" i="102"/>
  <c r="H55" i="102"/>
  <c r="I55" i="102"/>
  <c r="E55" i="101" s="1"/>
  <c r="J55" i="102"/>
  <c r="K55" i="102"/>
  <c r="L55" i="102"/>
  <c r="M55" i="102"/>
  <c r="N55" i="102"/>
  <c r="O55" i="102"/>
  <c r="P55" i="102"/>
  <c r="Q55" i="102"/>
  <c r="R55" i="102"/>
  <c r="S55" i="102"/>
  <c r="T55" i="102"/>
  <c r="U55" i="102"/>
  <c r="H55" i="101" s="1"/>
  <c r="V55" i="102"/>
  <c r="W55" i="102"/>
  <c r="X55" i="102"/>
  <c r="Y55" i="102"/>
  <c r="I55" i="101" s="1"/>
  <c r="B56" i="102"/>
  <c r="C56" i="102"/>
  <c r="D56" i="102"/>
  <c r="E56" i="102"/>
  <c r="C56" i="101" s="1"/>
  <c r="F56" i="102"/>
  <c r="G56" i="102"/>
  <c r="H56" i="102"/>
  <c r="I56" i="102"/>
  <c r="E56" i="101" s="1"/>
  <c r="J56" i="102"/>
  <c r="K56" i="102"/>
  <c r="L56" i="102"/>
  <c r="M56" i="102"/>
  <c r="N56" i="102"/>
  <c r="O56" i="102"/>
  <c r="P56" i="102"/>
  <c r="Q56" i="102"/>
  <c r="R56" i="102"/>
  <c r="S56" i="102"/>
  <c r="T56" i="102"/>
  <c r="U56" i="102"/>
  <c r="H56" i="101" s="1"/>
  <c r="V56" i="102"/>
  <c r="W56" i="102"/>
  <c r="X56" i="102"/>
  <c r="Y56" i="102"/>
  <c r="I56" i="101" s="1"/>
  <c r="B57" i="102"/>
  <c r="C57" i="102"/>
  <c r="D57" i="102"/>
  <c r="E57" i="102"/>
  <c r="C57" i="101" s="1"/>
  <c r="F57" i="102"/>
  <c r="G57" i="102"/>
  <c r="H57" i="102"/>
  <c r="I57" i="102"/>
  <c r="E57" i="101" s="1"/>
  <c r="J57" i="102"/>
  <c r="K57" i="102"/>
  <c r="L57" i="102"/>
  <c r="M57" i="102"/>
  <c r="N57" i="102"/>
  <c r="O57" i="102"/>
  <c r="P57" i="102"/>
  <c r="Q57" i="102"/>
  <c r="R57" i="102"/>
  <c r="S57" i="102"/>
  <c r="T57" i="102"/>
  <c r="U57" i="102"/>
  <c r="H57" i="101" s="1"/>
  <c r="V57" i="102"/>
  <c r="W57" i="102"/>
  <c r="X57" i="102"/>
  <c r="Y57" i="102"/>
  <c r="I57" i="101" s="1"/>
  <c r="B58" i="102"/>
  <c r="C58" i="102"/>
  <c r="D58" i="102"/>
  <c r="E58" i="102"/>
  <c r="C58" i="101" s="1"/>
  <c r="F58" i="102"/>
  <c r="G58" i="102"/>
  <c r="H58" i="102"/>
  <c r="I58" i="102"/>
  <c r="E58" i="101" s="1"/>
  <c r="J58" i="102"/>
  <c r="K58" i="102"/>
  <c r="L58" i="102"/>
  <c r="M58" i="102"/>
  <c r="N58" i="102"/>
  <c r="O58" i="102"/>
  <c r="P58" i="102"/>
  <c r="Q58" i="102"/>
  <c r="R58" i="102"/>
  <c r="S58" i="102"/>
  <c r="T58" i="102"/>
  <c r="U58" i="102"/>
  <c r="H58" i="101" s="1"/>
  <c r="V58" i="102"/>
  <c r="W58" i="102"/>
  <c r="X58" i="102"/>
  <c r="Y58" i="102"/>
  <c r="I58" i="101" s="1"/>
  <c r="B59" i="102"/>
  <c r="C59" i="102"/>
  <c r="D59" i="102"/>
  <c r="E59" i="102"/>
  <c r="C59" i="101" s="1"/>
  <c r="F59" i="102"/>
  <c r="G59" i="102"/>
  <c r="H59" i="102"/>
  <c r="I59" i="102"/>
  <c r="E59" i="101" s="1"/>
  <c r="J59" i="102"/>
  <c r="K59" i="102"/>
  <c r="L59" i="102"/>
  <c r="M59" i="102"/>
  <c r="N59" i="102"/>
  <c r="O59" i="102"/>
  <c r="P59" i="102"/>
  <c r="Q59" i="102"/>
  <c r="R59" i="102"/>
  <c r="S59" i="102"/>
  <c r="T59" i="102"/>
  <c r="U59" i="102"/>
  <c r="H59" i="101" s="1"/>
  <c r="V59" i="102"/>
  <c r="W59" i="102"/>
  <c r="X59" i="102"/>
  <c r="Y59" i="102"/>
  <c r="I59" i="101" s="1"/>
  <c r="B60" i="102"/>
  <c r="C60" i="102"/>
  <c r="D60" i="102"/>
  <c r="E60" i="102"/>
  <c r="C60" i="101" s="1"/>
  <c r="F60" i="102"/>
  <c r="G60" i="102"/>
  <c r="H60" i="102"/>
  <c r="I60" i="102"/>
  <c r="E60" i="101" s="1"/>
  <c r="J60" i="102"/>
  <c r="K60" i="102"/>
  <c r="L60" i="102"/>
  <c r="M60" i="102"/>
  <c r="N60" i="102"/>
  <c r="O60" i="102"/>
  <c r="P60" i="102"/>
  <c r="Q60" i="102"/>
  <c r="R60" i="102"/>
  <c r="S60" i="102"/>
  <c r="T60" i="102"/>
  <c r="U60" i="102"/>
  <c r="H60" i="101" s="1"/>
  <c r="V60" i="102"/>
  <c r="W60" i="102"/>
  <c r="X60" i="102"/>
  <c r="Y60" i="102"/>
  <c r="I60" i="101" s="1"/>
  <c r="B61" i="102"/>
  <c r="C61" i="102"/>
  <c r="D61" i="102"/>
  <c r="E61" i="102"/>
  <c r="C61" i="101" s="1"/>
  <c r="F61" i="102"/>
  <c r="G61" i="102"/>
  <c r="H61" i="102"/>
  <c r="I61" i="102"/>
  <c r="E61" i="101" s="1"/>
  <c r="J61" i="102"/>
  <c r="K61" i="102"/>
  <c r="L61" i="102"/>
  <c r="M61" i="102"/>
  <c r="N61" i="102"/>
  <c r="O61" i="102"/>
  <c r="P61" i="102"/>
  <c r="Q61" i="102"/>
  <c r="R61" i="102"/>
  <c r="S61" i="102"/>
  <c r="T61" i="102"/>
  <c r="U61" i="102"/>
  <c r="H61" i="101" s="1"/>
  <c r="V61" i="102"/>
  <c r="W61" i="102"/>
  <c r="X61" i="102"/>
  <c r="Y61" i="102"/>
  <c r="I61" i="101" s="1"/>
  <c r="C7" i="102"/>
  <c r="D7" i="102"/>
  <c r="E7" i="102"/>
  <c r="F7" i="102"/>
  <c r="G7" i="102"/>
  <c r="H7" i="102"/>
  <c r="I7" i="102"/>
  <c r="E7" i="101" s="1"/>
  <c r="J7" i="102"/>
  <c r="K7" i="102"/>
  <c r="L7" i="102"/>
  <c r="M7" i="102"/>
  <c r="N7" i="102"/>
  <c r="O7" i="102"/>
  <c r="P7" i="102"/>
  <c r="Q7" i="102"/>
  <c r="R7" i="102"/>
  <c r="S7" i="102"/>
  <c r="T7" i="102"/>
  <c r="U7" i="102"/>
  <c r="H7" i="101" s="1"/>
  <c r="V7" i="102"/>
  <c r="W7" i="102"/>
  <c r="X7" i="102"/>
  <c r="Y7" i="102"/>
  <c r="I7" i="101" s="1"/>
  <c r="E350" i="108"/>
  <c r="C99" i="93" s="1"/>
  <c r="G99" i="93" s="1"/>
  <c r="E349" i="108"/>
  <c r="C20" i="93" s="1"/>
  <c r="G20" i="93" s="1"/>
  <c r="C62" i="100"/>
  <c r="D62" i="100"/>
  <c r="E62" i="100"/>
  <c r="F62" i="100"/>
  <c r="G62" i="100"/>
  <c r="H62" i="100"/>
  <c r="I62" i="100"/>
  <c r="J62" i="100"/>
  <c r="K62" i="100"/>
  <c r="N62" i="100"/>
  <c r="O62" i="100"/>
  <c r="P62" i="100"/>
  <c r="Q62" i="100"/>
  <c r="R62" i="100"/>
  <c r="S62" i="100"/>
  <c r="T62" i="100"/>
  <c r="U62" i="100"/>
  <c r="V62" i="100"/>
  <c r="W62" i="100"/>
  <c r="X62" i="100"/>
  <c r="Y62" i="100"/>
  <c r="C62" i="99"/>
  <c r="D62" i="99"/>
  <c r="E62" i="99"/>
  <c r="F62" i="99"/>
  <c r="G62" i="99"/>
  <c r="H62" i="99"/>
  <c r="I62" i="99"/>
  <c r="J62" i="99"/>
  <c r="K62" i="99"/>
  <c r="N62" i="99"/>
  <c r="O62" i="99"/>
  <c r="P62" i="99"/>
  <c r="Q62" i="99"/>
  <c r="R62" i="99"/>
  <c r="S62" i="99"/>
  <c r="T62" i="99"/>
  <c r="U62" i="99"/>
  <c r="V62" i="99"/>
  <c r="W62" i="99"/>
  <c r="X62" i="99"/>
  <c r="Y62" i="99"/>
  <c r="C62" i="98"/>
  <c r="D62" i="98"/>
  <c r="E62" i="98"/>
  <c r="F62" i="98"/>
  <c r="G62" i="98"/>
  <c r="H62" i="98"/>
  <c r="I62" i="98"/>
  <c r="J62" i="98"/>
  <c r="K62" i="98"/>
  <c r="L62" i="98"/>
  <c r="M62" i="98"/>
  <c r="N62" i="98"/>
  <c r="O62" i="98"/>
  <c r="R62" i="98"/>
  <c r="S62" i="98"/>
  <c r="T62" i="98"/>
  <c r="U62" i="98"/>
  <c r="V62" i="98"/>
  <c r="W62" i="98"/>
  <c r="X62" i="98"/>
  <c r="Y62" i="98"/>
  <c r="C62" i="96"/>
  <c r="D62" i="96"/>
  <c r="E62" i="96"/>
  <c r="J62" i="96"/>
  <c r="K62" i="96"/>
  <c r="L62" i="96"/>
  <c r="M62" i="96"/>
  <c r="B62" i="96"/>
  <c r="D38" i="105"/>
  <c r="I45" i="116" l="1"/>
  <c r="I20" i="111"/>
  <c r="I28" i="111"/>
  <c r="I37" i="111"/>
  <c r="I44" i="116"/>
  <c r="I15" i="111"/>
  <c r="I23" i="111"/>
  <c r="I43" i="116"/>
  <c r="I8" i="111"/>
  <c r="I26" i="111"/>
  <c r="I35" i="111"/>
  <c r="I42" i="116"/>
  <c r="I16" i="111"/>
  <c r="I24" i="111"/>
  <c r="I32" i="111"/>
  <c r="I40" i="116"/>
  <c r="I48" i="116"/>
  <c r="I9" i="111"/>
  <c r="I19" i="111"/>
  <c r="I27" i="111"/>
  <c r="I36" i="111"/>
  <c r="I41" i="115"/>
  <c r="I39" i="116"/>
  <c r="I47" i="116"/>
  <c r="I13" i="111"/>
  <c r="I22" i="111"/>
  <c r="I30" i="111"/>
  <c r="I40" i="115"/>
  <c r="I46" i="116"/>
  <c r="I44" i="107"/>
  <c r="D44" i="107"/>
  <c r="I43" i="107"/>
  <c r="I42" i="107"/>
  <c r="D42" i="107"/>
  <c r="I41" i="107"/>
  <c r="I40" i="107"/>
  <c r="D40" i="107"/>
  <c r="I39" i="107"/>
  <c r="I38" i="107"/>
  <c r="D38" i="107"/>
  <c r="I37" i="107"/>
  <c r="I36" i="107"/>
  <c r="D36" i="107"/>
  <c r="I34" i="107"/>
  <c r="I33" i="107"/>
  <c r="D33" i="107"/>
  <c r="I32" i="107"/>
  <c r="I31" i="107"/>
  <c r="I30" i="107"/>
  <c r="I27" i="107"/>
  <c r="D27" i="107"/>
  <c r="I26" i="107"/>
  <c r="D26" i="107"/>
  <c r="I25" i="107"/>
  <c r="I24" i="107"/>
  <c r="I35" i="107"/>
  <c r="I23" i="107"/>
  <c r="D23" i="107"/>
  <c r="I22" i="107"/>
  <c r="I21" i="107"/>
  <c r="I20" i="107"/>
  <c r="I29" i="107"/>
  <c r="D29" i="107"/>
  <c r="I28" i="107"/>
  <c r="I28" i="131" s="1"/>
  <c r="I19" i="107"/>
  <c r="I18" i="107"/>
  <c r="C17" i="107"/>
  <c r="C17" i="131" s="1"/>
  <c r="C13" i="107"/>
  <c r="C13" i="131" s="1"/>
  <c r="C10" i="107"/>
  <c r="C10" i="131" s="1"/>
  <c r="I16" i="107"/>
  <c r="I15" i="107"/>
  <c r="I14" i="107"/>
  <c r="I13" i="107"/>
  <c r="I13" i="131" s="1"/>
  <c r="I12" i="107"/>
  <c r="I11" i="107"/>
  <c r="I10" i="107"/>
  <c r="I10" i="131" s="1"/>
  <c r="I9" i="107"/>
  <c r="I8" i="107"/>
  <c r="I7" i="107"/>
  <c r="F7" i="107"/>
  <c r="I10" i="111"/>
  <c r="G30" i="110"/>
  <c r="E32" i="101"/>
  <c r="F30" i="110"/>
  <c r="I32" i="101"/>
  <c r="J30" i="110"/>
  <c r="H30" i="110"/>
  <c r="C32" i="101"/>
  <c r="D30" i="110"/>
  <c r="E30" i="110"/>
  <c r="I21" i="114"/>
  <c r="AB11" i="102"/>
  <c r="AC11" i="102" s="1"/>
  <c r="I7" i="111"/>
  <c r="AB60" i="102"/>
  <c r="AC60" i="102" s="1"/>
  <c r="AB56" i="102"/>
  <c r="AC56" i="102" s="1"/>
  <c r="AB52" i="102"/>
  <c r="AC52" i="102" s="1"/>
  <c r="AB51" i="102"/>
  <c r="AC51" i="102" s="1"/>
  <c r="AB47" i="102"/>
  <c r="AC47" i="102" s="1"/>
  <c r="AB41" i="102"/>
  <c r="AC41" i="102" s="1"/>
  <c r="AB40" i="102"/>
  <c r="AC40" i="102" s="1"/>
  <c r="AB38" i="102"/>
  <c r="AC38" i="102" s="1"/>
  <c r="AB34" i="102"/>
  <c r="AC34" i="102" s="1"/>
  <c r="B33" i="101"/>
  <c r="AB33" i="102"/>
  <c r="AC33" i="102" s="1"/>
  <c r="AB30" i="102"/>
  <c r="AC30" i="102" s="1"/>
  <c r="AB21" i="102"/>
  <c r="AC21" i="102" s="1"/>
  <c r="AB19" i="102"/>
  <c r="AC19" i="102" s="1"/>
  <c r="B7" i="101"/>
  <c r="AB7" i="102"/>
  <c r="AC7" i="102" s="1"/>
  <c r="Z61" i="102"/>
  <c r="AA61" i="102" s="1"/>
  <c r="Z60" i="102"/>
  <c r="AA60" i="102" s="1"/>
  <c r="Z59" i="102"/>
  <c r="AA59" i="102" s="1"/>
  <c r="Z58" i="102"/>
  <c r="AA58" i="102" s="1"/>
  <c r="Z57" i="102"/>
  <c r="AA57" i="102" s="1"/>
  <c r="Z56" i="102"/>
  <c r="AA56" i="102" s="1"/>
  <c r="Z55" i="102"/>
  <c r="AA55" i="102" s="1"/>
  <c r="Z54" i="102"/>
  <c r="AA54" i="102" s="1"/>
  <c r="Z53" i="102"/>
  <c r="AA53" i="102" s="1"/>
  <c r="Z52" i="102"/>
  <c r="AA52" i="102" s="1"/>
  <c r="Z51" i="102"/>
  <c r="AA51" i="102" s="1"/>
  <c r="Z50" i="102"/>
  <c r="AA50" i="102" s="1"/>
  <c r="Z49" i="102"/>
  <c r="AA49" i="102" s="1"/>
  <c r="C45" i="110"/>
  <c r="Z47" i="102"/>
  <c r="AA47" i="102" s="1"/>
  <c r="C43" i="110"/>
  <c r="C42" i="110"/>
  <c r="C39" i="110"/>
  <c r="Z41" i="102"/>
  <c r="AA41" i="102" s="1"/>
  <c r="C38" i="110"/>
  <c r="Z40" i="102"/>
  <c r="AA40" i="102" s="1"/>
  <c r="Z38" i="102"/>
  <c r="AA38" i="102" s="1"/>
  <c r="C34" i="110"/>
  <c r="Z37" i="102"/>
  <c r="AA37" i="102" s="1"/>
  <c r="C33" i="110"/>
  <c r="Z36" i="102"/>
  <c r="AA36" i="102" s="1"/>
  <c r="Z35" i="102"/>
  <c r="AA35" i="102" s="1"/>
  <c r="Z34" i="102"/>
  <c r="AA34" i="102" s="1"/>
  <c r="Z33" i="102"/>
  <c r="AA33" i="102" s="1"/>
  <c r="Z32" i="102"/>
  <c r="AA32" i="102" s="1"/>
  <c r="Z30" i="102"/>
  <c r="AA30" i="102" s="1"/>
  <c r="Z29" i="102"/>
  <c r="AA29" i="102" s="1"/>
  <c r="C24" i="110"/>
  <c r="Z28" i="102"/>
  <c r="AA28" i="102" s="1"/>
  <c r="C35" i="110"/>
  <c r="Z27" i="102"/>
  <c r="AA27" i="102" s="1"/>
  <c r="Z26" i="102"/>
  <c r="AA26" i="102" s="1"/>
  <c r="Z25" i="102"/>
  <c r="AA25" i="102" s="1"/>
  <c r="C21" i="110"/>
  <c r="Z24" i="102"/>
  <c r="AA24" i="102" s="1"/>
  <c r="C20" i="110"/>
  <c r="Z23" i="102"/>
  <c r="AA23" i="102" s="1"/>
  <c r="Z22" i="102"/>
  <c r="AA22" i="102" s="1"/>
  <c r="Z21" i="102"/>
  <c r="AA21" i="102" s="1"/>
  <c r="C19" i="110"/>
  <c r="Z20" i="102"/>
  <c r="AA20" i="102" s="1"/>
  <c r="C18" i="110"/>
  <c r="Z19" i="102"/>
  <c r="AA19" i="102" s="1"/>
  <c r="B61" i="101"/>
  <c r="AB61" i="102"/>
  <c r="AC61" i="102" s="1"/>
  <c r="AB59" i="102"/>
  <c r="AC59" i="102" s="1"/>
  <c r="AB57" i="102"/>
  <c r="AC57" i="102" s="1"/>
  <c r="AB50" i="102"/>
  <c r="AC50" i="102" s="1"/>
  <c r="AB37" i="102"/>
  <c r="AC37" i="102" s="1"/>
  <c r="AB35" i="102"/>
  <c r="AC35" i="102" s="1"/>
  <c r="AB32" i="102"/>
  <c r="AC32" i="102" s="1"/>
  <c r="AB28" i="102"/>
  <c r="AC28" i="102" s="1"/>
  <c r="AB27" i="102"/>
  <c r="AC27" i="102" s="1"/>
  <c r="AB26" i="102"/>
  <c r="AC26" i="102" s="1"/>
  <c r="AB25" i="102"/>
  <c r="AC25" i="102" s="1"/>
  <c r="AB22" i="102"/>
  <c r="AC22" i="102" s="1"/>
  <c r="AB20" i="102"/>
  <c r="AC20" i="102" s="1"/>
  <c r="B17" i="101"/>
  <c r="AB17" i="102"/>
  <c r="AC17" i="102" s="1"/>
  <c r="B16" i="101"/>
  <c r="AB16" i="102"/>
  <c r="AC16" i="102" s="1"/>
  <c r="B15" i="101"/>
  <c r="AB15" i="102"/>
  <c r="AC15" i="102" s="1"/>
  <c r="B13" i="101"/>
  <c r="AB13" i="102"/>
  <c r="AC13" i="102" s="1"/>
  <c r="B12" i="101"/>
  <c r="AB12" i="102"/>
  <c r="AC12" i="102" s="1"/>
  <c r="B10" i="101"/>
  <c r="AB10" i="102"/>
  <c r="AC10" i="102" s="1"/>
  <c r="B9" i="101"/>
  <c r="AB9" i="102"/>
  <c r="AC9" i="102" s="1"/>
  <c r="B8" i="101"/>
  <c r="AB8" i="102"/>
  <c r="AC8" i="102" s="1"/>
  <c r="B58" i="101"/>
  <c r="AB58" i="102"/>
  <c r="AC58" i="102" s="1"/>
  <c r="AB55" i="102"/>
  <c r="AC55" i="102" s="1"/>
  <c r="AB54" i="102"/>
  <c r="AC54" i="102" s="1"/>
  <c r="B53" i="101"/>
  <c r="AB53" i="102"/>
  <c r="AC53" i="102" s="1"/>
  <c r="AB49" i="102"/>
  <c r="AC49" i="102" s="1"/>
  <c r="AB36" i="102"/>
  <c r="AC36" i="102" s="1"/>
  <c r="AB29" i="102"/>
  <c r="AC29" i="102" s="1"/>
  <c r="AB24" i="102"/>
  <c r="AC24" i="102" s="1"/>
  <c r="AB23" i="102"/>
  <c r="AC23" i="102" s="1"/>
  <c r="C16" i="110"/>
  <c r="Z17" i="102"/>
  <c r="AA17" i="102" s="1"/>
  <c r="C15" i="110"/>
  <c r="Z16" i="102"/>
  <c r="AA16" i="102" s="1"/>
  <c r="C14" i="110"/>
  <c r="Z15" i="102"/>
  <c r="AA15" i="102" s="1"/>
  <c r="C13" i="110"/>
  <c r="Z14" i="102"/>
  <c r="AA14" i="102" s="1"/>
  <c r="C12" i="110"/>
  <c r="Z13" i="102"/>
  <c r="AA13" i="102" s="1"/>
  <c r="C11" i="110"/>
  <c r="Z12" i="102"/>
  <c r="AA12" i="102" s="1"/>
  <c r="C10" i="110"/>
  <c r="Z11" i="102"/>
  <c r="AA11" i="102" s="1"/>
  <c r="C9" i="110"/>
  <c r="Z10" i="102"/>
  <c r="AA10" i="102" s="1"/>
  <c r="C8" i="110"/>
  <c r="Z9" i="102"/>
  <c r="AA9" i="102" s="1"/>
  <c r="C7" i="110"/>
  <c r="Z8" i="102"/>
  <c r="AA8" i="102" s="1"/>
  <c r="AB14" i="102"/>
  <c r="AC14" i="102" s="1"/>
  <c r="G45" i="101"/>
  <c r="G41" i="101"/>
  <c r="F40" i="101"/>
  <c r="C35" i="101"/>
  <c r="G37" i="101"/>
  <c r="F36" i="101"/>
  <c r="G33" i="101"/>
  <c r="F32" i="101"/>
  <c r="F61" i="101"/>
  <c r="G57" i="101"/>
  <c r="G53" i="101"/>
  <c r="G49" i="101"/>
  <c r="E7" i="110"/>
  <c r="D23" i="110"/>
  <c r="D27" i="110"/>
  <c r="D49" i="101"/>
  <c r="C21" i="101"/>
  <c r="D33" i="110"/>
  <c r="D38" i="110"/>
  <c r="D61" i="101"/>
  <c r="D55" i="101"/>
  <c r="G61" i="101"/>
  <c r="C43" i="101"/>
  <c r="D57" i="101"/>
  <c r="D52" i="101"/>
  <c r="C29" i="101"/>
  <c r="C25" i="101"/>
  <c r="D26" i="110"/>
  <c r="D29" i="110"/>
  <c r="G17" i="101"/>
  <c r="G16" i="101"/>
  <c r="G15" i="101"/>
  <c r="G12" i="101"/>
  <c r="G8" i="101"/>
  <c r="D7" i="101"/>
  <c r="H16" i="110"/>
  <c r="H15" i="110"/>
  <c r="H14" i="110"/>
  <c r="H13" i="110"/>
  <c r="H12" i="110"/>
  <c r="H11" i="110"/>
  <c r="H10" i="110"/>
  <c r="H9" i="110"/>
  <c r="H8" i="110"/>
  <c r="H7" i="110"/>
  <c r="D53" i="101"/>
  <c r="C33" i="101"/>
  <c r="C39" i="101"/>
  <c r="D42" i="110"/>
  <c r="D60" i="101"/>
  <c r="D58" i="101"/>
  <c r="D56" i="101"/>
  <c r="D54" i="101"/>
  <c r="D50" i="101"/>
  <c r="C19" i="101"/>
  <c r="C23" i="101"/>
  <c r="C27" i="101"/>
  <c r="F30" i="101"/>
  <c r="G29" i="101"/>
  <c r="F28" i="101"/>
  <c r="G27" i="101"/>
  <c r="F26" i="101"/>
  <c r="G25" i="101"/>
  <c r="F24" i="101"/>
  <c r="G23" i="101"/>
  <c r="F22" i="101"/>
  <c r="G21" i="101"/>
  <c r="F20" i="101"/>
  <c r="G19" i="101"/>
  <c r="E16" i="110"/>
  <c r="E15" i="110"/>
  <c r="E14" i="110"/>
  <c r="E13" i="110"/>
  <c r="E12" i="110"/>
  <c r="E11" i="110"/>
  <c r="E10" i="110"/>
  <c r="E9" i="110"/>
  <c r="E8" i="110"/>
  <c r="D8" i="101"/>
  <c r="D12" i="101"/>
  <c r="D16" i="101"/>
  <c r="D62" i="102"/>
  <c r="G14" i="101"/>
  <c r="G13" i="101"/>
  <c r="G11" i="101"/>
  <c r="G10" i="101"/>
  <c r="G9" i="101"/>
  <c r="F8" i="101"/>
  <c r="D10" i="101"/>
  <c r="D14" i="101"/>
  <c r="B60" i="101"/>
  <c r="B59" i="101"/>
  <c r="B57" i="101"/>
  <c r="B56" i="101"/>
  <c r="B52" i="101"/>
  <c r="B51" i="101"/>
  <c r="B50" i="101"/>
  <c r="B49" i="101"/>
  <c r="B48" i="101"/>
  <c r="C45" i="107" s="1"/>
  <c r="B47" i="101"/>
  <c r="C46" i="107" s="1"/>
  <c r="C46" i="131" s="1"/>
  <c r="B42" i="101"/>
  <c r="B40" i="101"/>
  <c r="B36" i="101"/>
  <c r="B35" i="101"/>
  <c r="B34" i="101"/>
  <c r="D33" i="101"/>
  <c r="E25" i="110"/>
  <c r="D29" i="101"/>
  <c r="D28" i="101"/>
  <c r="E24" i="110"/>
  <c r="D27" i="101"/>
  <c r="E35" i="110"/>
  <c r="B26" i="101"/>
  <c r="B25" i="101"/>
  <c r="E21" i="110"/>
  <c r="D24" i="101"/>
  <c r="D19" i="101"/>
  <c r="E18" i="110"/>
  <c r="J16" i="110"/>
  <c r="I17" i="101"/>
  <c r="G16" i="110"/>
  <c r="F17" i="101"/>
  <c r="F15" i="110"/>
  <c r="E16" i="101"/>
  <c r="C15" i="101"/>
  <c r="D14" i="110"/>
  <c r="J13" i="110"/>
  <c r="I14" i="101"/>
  <c r="F14" i="101"/>
  <c r="G13" i="110"/>
  <c r="I13" i="101"/>
  <c r="J12" i="110"/>
  <c r="G12" i="110"/>
  <c r="F13" i="101"/>
  <c r="E12" i="101"/>
  <c r="F11" i="110"/>
  <c r="I11" i="101"/>
  <c r="J10" i="110"/>
  <c r="G10" i="110"/>
  <c r="F11" i="101"/>
  <c r="J9" i="110"/>
  <c r="I10" i="101"/>
  <c r="F10" i="101"/>
  <c r="G9" i="110"/>
  <c r="I9" i="101"/>
  <c r="J8" i="110"/>
  <c r="G8" i="110"/>
  <c r="F9" i="101"/>
  <c r="J7" i="110"/>
  <c r="I8" i="101"/>
  <c r="D59" i="101"/>
  <c r="B55" i="101"/>
  <c r="B45" i="101"/>
  <c r="B41" i="101"/>
  <c r="D40" i="101"/>
  <c r="E38" i="110"/>
  <c r="E36" i="110"/>
  <c r="D38" i="101"/>
  <c r="E34" i="110"/>
  <c r="D37" i="101"/>
  <c r="D32" i="101"/>
  <c r="D31" i="101"/>
  <c r="E27" i="110"/>
  <c r="B30" i="101"/>
  <c r="B29" i="101"/>
  <c r="D23" i="101"/>
  <c r="E20" i="110"/>
  <c r="E29" i="110"/>
  <c r="D22" i="101"/>
  <c r="E28" i="110"/>
  <c r="D21" i="101"/>
  <c r="B20" i="101"/>
  <c r="B19" i="101"/>
  <c r="E17" i="101"/>
  <c r="F16" i="110"/>
  <c r="D15" i="110"/>
  <c r="C16" i="101"/>
  <c r="J14" i="110"/>
  <c r="I15" i="101"/>
  <c r="G14" i="110"/>
  <c r="F15" i="101"/>
  <c r="C14" i="101"/>
  <c r="D13" i="110"/>
  <c r="E13" i="101"/>
  <c r="F12" i="110"/>
  <c r="C12" i="101"/>
  <c r="D11" i="110"/>
  <c r="E11" i="101"/>
  <c r="F10" i="110"/>
  <c r="C10" i="101"/>
  <c r="D9" i="110"/>
  <c r="E9" i="101"/>
  <c r="F8" i="110"/>
  <c r="F60" i="101"/>
  <c r="F58" i="101"/>
  <c r="F56" i="101"/>
  <c r="F52" i="101"/>
  <c r="G51" i="101"/>
  <c r="F48" i="101"/>
  <c r="G45" i="107" s="1"/>
  <c r="G47" i="101"/>
  <c r="H46" i="107" s="1"/>
  <c r="F44" i="101"/>
  <c r="G43" i="101"/>
  <c r="G39" i="101"/>
  <c r="G35" i="101"/>
  <c r="B54" i="101"/>
  <c r="D51" i="101"/>
  <c r="E46" i="110"/>
  <c r="D47" i="101"/>
  <c r="E46" i="107" s="1"/>
  <c r="B46" i="101"/>
  <c r="B44" i="101"/>
  <c r="B43" i="101"/>
  <c r="E39" i="110"/>
  <c r="D41" i="101"/>
  <c r="B39" i="101"/>
  <c r="B38" i="101"/>
  <c r="B37" i="101"/>
  <c r="D36" i="101"/>
  <c r="E33" i="110"/>
  <c r="E32" i="110"/>
  <c r="D35" i="101"/>
  <c r="E31" i="110"/>
  <c r="D34" i="101"/>
  <c r="B32" i="101"/>
  <c r="B31" i="101"/>
  <c r="E26" i="110"/>
  <c r="D30" i="101"/>
  <c r="B28" i="101"/>
  <c r="B27" i="101"/>
  <c r="E23" i="110"/>
  <c r="D26" i="101"/>
  <c r="E22" i="110"/>
  <c r="D25" i="101"/>
  <c r="B24" i="101"/>
  <c r="B23" i="101"/>
  <c r="B22" i="101"/>
  <c r="B21" i="101"/>
  <c r="E19" i="110"/>
  <c r="D20" i="101"/>
  <c r="D17" i="110"/>
  <c r="C18" i="101"/>
  <c r="D16" i="110"/>
  <c r="C17" i="101"/>
  <c r="J15" i="110"/>
  <c r="I16" i="101"/>
  <c r="G15" i="110"/>
  <c r="F16" i="101"/>
  <c r="E15" i="101"/>
  <c r="F14" i="110"/>
  <c r="E14" i="101"/>
  <c r="F13" i="110"/>
  <c r="C13" i="101"/>
  <c r="D12" i="110"/>
  <c r="J11" i="110"/>
  <c r="I12" i="101"/>
  <c r="F12" i="101"/>
  <c r="G11" i="110"/>
  <c r="C11" i="101"/>
  <c r="D10" i="110"/>
  <c r="E10" i="101"/>
  <c r="F9" i="110"/>
  <c r="C9" i="101"/>
  <c r="D8" i="110"/>
  <c r="C8" i="101"/>
  <c r="G59" i="101"/>
  <c r="G55" i="101"/>
  <c r="F54" i="101"/>
  <c r="F50" i="101"/>
  <c r="C44" i="110"/>
  <c r="C37" i="110"/>
  <c r="C36" i="110"/>
  <c r="C26" i="110"/>
  <c r="C23" i="110"/>
  <c r="C22" i="110"/>
  <c r="C29" i="110"/>
  <c r="C28" i="110"/>
  <c r="C47" i="101"/>
  <c r="D46" i="107" s="1"/>
  <c r="F59" i="101"/>
  <c r="F57" i="101"/>
  <c r="G56" i="101"/>
  <c r="G54" i="101"/>
  <c r="G52" i="101"/>
  <c r="F51" i="101"/>
  <c r="G50" i="101"/>
  <c r="F49" i="101"/>
  <c r="J45" i="110"/>
  <c r="I48" i="101"/>
  <c r="J45" i="107" s="1"/>
  <c r="G48" i="101"/>
  <c r="H45" i="107" s="1"/>
  <c r="G45" i="110"/>
  <c r="F45" i="110"/>
  <c r="E48" i="101"/>
  <c r="F45" i="107" s="1"/>
  <c r="C48" i="101"/>
  <c r="D45" i="107" s="1"/>
  <c r="D45" i="110"/>
  <c r="J46" i="110"/>
  <c r="I47" i="101"/>
  <c r="J46" i="107" s="1"/>
  <c r="G46" i="110"/>
  <c r="F47" i="101"/>
  <c r="G46" i="107" s="1"/>
  <c r="F46" i="110"/>
  <c r="E47" i="101"/>
  <c r="F46" i="107" s="1"/>
  <c r="J44" i="110"/>
  <c r="I46" i="101"/>
  <c r="G46" i="101"/>
  <c r="G44" i="110"/>
  <c r="F44" i="110"/>
  <c r="E46" i="101"/>
  <c r="J43" i="110"/>
  <c r="I45" i="101"/>
  <c r="G43" i="110"/>
  <c r="F45" i="101"/>
  <c r="F43" i="110"/>
  <c r="E45" i="101"/>
  <c r="J42" i="110"/>
  <c r="I44" i="101"/>
  <c r="G44" i="101"/>
  <c r="G42" i="110"/>
  <c r="F42" i="110"/>
  <c r="E44" i="101"/>
  <c r="J41" i="110"/>
  <c r="I43" i="101"/>
  <c r="G41" i="110"/>
  <c r="F43" i="101"/>
  <c r="F41" i="110"/>
  <c r="E43" i="101"/>
  <c r="J40" i="110"/>
  <c r="I42" i="101"/>
  <c r="G42" i="101"/>
  <c r="G40" i="110"/>
  <c r="F40" i="110"/>
  <c r="E42" i="101"/>
  <c r="J39" i="110"/>
  <c r="I41" i="101"/>
  <c r="G39" i="110"/>
  <c r="F41" i="101"/>
  <c r="F39" i="110"/>
  <c r="E41" i="101"/>
  <c r="J38" i="110"/>
  <c r="I40" i="101"/>
  <c r="G40" i="101"/>
  <c r="G38" i="110"/>
  <c r="F38" i="110"/>
  <c r="E40" i="101"/>
  <c r="J37" i="110"/>
  <c r="I39" i="101"/>
  <c r="G37" i="110"/>
  <c r="F39" i="101"/>
  <c r="F37" i="110"/>
  <c r="E39" i="101"/>
  <c r="J36" i="110"/>
  <c r="I38" i="101"/>
  <c r="G38" i="101"/>
  <c r="G36" i="110"/>
  <c r="F36" i="110"/>
  <c r="E38" i="101"/>
  <c r="J34" i="110"/>
  <c r="I37" i="101"/>
  <c r="G34" i="110"/>
  <c r="F37" i="101"/>
  <c r="F34" i="110"/>
  <c r="E37" i="101"/>
  <c r="J33" i="110"/>
  <c r="I36" i="101"/>
  <c r="G36" i="101"/>
  <c r="G33" i="110"/>
  <c r="F33" i="110"/>
  <c r="E36" i="101"/>
  <c r="J32" i="110"/>
  <c r="I35" i="101"/>
  <c r="G32" i="110"/>
  <c r="F35" i="101"/>
  <c r="F32" i="110"/>
  <c r="E35" i="101"/>
  <c r="J31" i="110"/>
  <c r="I34" i="101"/>
  <c r="G34" i="101"/>
  <c r="G31" i="110"/>
  <c r="F31" i="110"/>
  <c r="E34" i="101"/>
  <c r="C34" i="101"/>
  <c r="D31" i="110"/>
  <c r="I33" i="101"/>
  <c r="G32" i="101"/>
  <c r="G30" i="101"/>
  <c r="G28" i="101"/>
  <c r="G26" i="101"/>
  <c r="G24" i="101"/>
  <c r="G22" i="101"/>
  <c r="G20" i="101"/>
  <c r="C62" i="102"/>
  <c r="D36" i="110"/>
  <c r="D40" i="110"/>
  <c r="D44" i="110"/>
  <c r="C46" i="110"/>
  <c r="C41" i="110"/>
  <c r="C40" i="110"/>
  <c r="C32" i="110"/>
  <c r="C31" i="110"/>
  <c r="C25" i="110"/>
  <c r="G60" i="101"/>
  <c r="G58" i="101"/>
  <c r="F55" i="101"/>
  <c r="F53" i="101"/>
  <c r="G7" i="101"/>
  <c r="F7" i="101"/>
  <c r="C7" i="101"/>
  <c r="E62" i="102"/>
  <c r="H45" i="110"/>
  <c r="H46" i="110"/>
  <c r="H44" i="110"/>
  <c r="H43" i="110"/>
  <c r="H42" i="110"/>
  <c r="H41" i="110"/>
  <c r="H40" i="110"/>
  <c r="H39" i="110"/>
  <c r="H38" i="110"/>
  <c r="H37" i="110"/>
  <c r="H36" i="110"/>
  <c r="H34" i="110"/>
  <c r="H33" i="110"/>
  <c r="H32" i="110"/>
  <c r="H31" i="110"/>
  <c r="F34" i="101"/>
  <c r="C37" i="101"/>
  <c r="F38" i="101"/>
  <c r="C41" i="101"/>
  <c r="F42" i="101"/>
  <c r="C45" i="101"/>
  <c r="F46" i="101"/>
  <c r="E33" i="101"/>
  <c r="J27" i="110"/>
  <c r="I31" i="101"/>
  <c r="F27" i="110"/>
  <c r="E31" i="101"/>
  <c r="J26" i="110"/>
  <c r="I30" i="101"/>
  <c r="G26" i="110"/>
  <c r="F26" i="110"/>
  <c r="E30" i="101"/>
  <c r="J25" i="110"/>
  <c r="I29" i="101"/>
  <c r="G25" i="110"/>
  <c r="F25" i="110"/>
  <c r="E29" i="101"/>
  <c r="J24" i="110"/>
  <c r="I28" i="101"/>
  <c r="G24" i="110"/>
  <c r="F24" i="110"/>
  <c r="E28" i="101"/>
  <c r="J35" i="110"/>
  <c r="I27" i="101"/>
  <c r="G35" i="110"/>
  <c r="F35" i="110"/>
  <c r="E27" i="101"/>
  <c r="J23" i="110"/>
  <c r="I26" i="101"/>
  <c r="G23" i="110"/>
  <c r="F23" i="110"/>
  <c r="E26" i="101"/>
  <c r="J22" i="110"/>
  <c r="I25" i="101"/>
  <c r="G22" i="110"/>
  <c r="F22" i="110"/>
  <c r="E25" i="101"/>
  <c r="J21" i="110"/>
  <c r="I24" i="101"/>
  <c r="G21" i="110"/>
  <c r="F21" i="110"/>
  <c r="E24" i="101"/>
  <c r="J20" i="110"/>
  <c r="I23" i="101"/>
  <c r="G20" i="110"/>
  <c r="F20" i="110"/>
  <c r="E23" i="101"/>
  <c r="J29" i="110"/>
  <c r="I22" i="101"/>
  <c r="G29" i="110"/>
  <c r="F29" i="110"/>
  <c r="E22" i="101"/>
  <c r="J28" i="110"/>
  <c r="I21" i="101"/>
  <c r="G28" i="110"/>
  <c r="F28" i="110"/>
  <c r="E21" i="101"/>
  <c r="J19" i="110"/>
  <c r="I20" i="101"/>
  <c r="G19" i="110"/>
  <c r="F19" i="110"/>
  <c r="E20" i="101"/>
  <c r="J18" i="110"/>
  <c r="I19" i="101"/>
  <c r="G18" i="110"/>
  <c r="F18" i="110"/>
  <c r="E19" i="101"/>
  <c r="D9" i="101"/>
  <c r="D11" i="101"/>
  <c r="D13" i="101"/>
  <c r="D15" i="101"/>
  <c r="D17" i="101"/>
  <c r="H26" i="110"/>
  <c r="H25" i="110"/>
  <c r="H24" i="110"/>
  <c r="H35" i="110"/>
  <c r="H23" i="110"/>
  <c r="H22" i="110"/>
  <c r="H21" i="110"/>
  <c r="H20" i="110"/>
  <c r="H29" i="110"/>
  <c r="H28" i="110"/>
  <c r="H19" i="110"/>
  <c r="H18" i="110"/>
  <c r="F19" i="101"/>
  <c r="C20" i="101"/>
  <c r="F21" i="101"/>
  <c r="F23" i="101"/>
  <c r="C24" i="101"/>
  <c r="F25" i="101"/>
  <c r="F27" i="101"/>
  <c r="C28" i="101"/>
  <c r="F29" i="101"/>
  <c r="F33" i="101"/>
  <c r="L46" i="131" l="1"/>
  <c r="K46" i="131"/>
  <c r="G28" i="107"/>
  <c r="G28" i="131" s="1"/>
  <c r="G22" i="107"/>
  <c r="E12" i="107"/>
  <c r="F19" i="107"/>
  <c r="J25" i="107"/>
  <c r="G25" i="107"/>
  <c r="D21" i="107"/>
  <c r="G18" i="107"/>
  <c r="E10" i="107"/>
  <c r="E10" i="131" s="1"/>
  <c r="F28" i="107"/>
  <c r="F28" i="131" s="1"/>
  <c r="J29" i="107"/>
  <c r="F22" i="107"/>
  <c r="J23" i="107"/>
  <c r="F25" i="107"/>
  <c r="J26" i="107"/>
  <c r="J27" i="107"/>
  <c r="D43" i="107"/>
  <c r="D34" i="107"/>
  <c r="H19" i="107"/>
  <c r="H24" i="107"/>
  <c r="F32" i="107"/>
  <c r="J32" i="107"/>
  <c r="F34" i="107"/>
  <c r="J34" i="107"/>
  <c r="F37" i="107"/>
  <c r="J37" i="107"/>
  <c r="F39" i="107"/>
  <c r="J39" i="107"/>
  <c r="F41" i="107"/>
  <c r="F41" i="131" s="1"/>
  <c r="J41" i="107"/>
  <c r="F43" i="107"/>
  <c r="J43" i="107"/>
  <c r="J11" i="107"/>
  <c r="J11" i="131" s="1"/>
  <c r="G15" i="107"/>
  <c r="D16" i="107"/>
  <c r="E19" i="107"/>
  <c r="C20" i="107"/>
  <c r="E23" i="107"/>
  <c r="E26" i="107"/>
  <c r="E31" i="107"/>
  <c r="C37" i="107"/>
  <c r="C37" i="131" s="1"/>
  <c r="C42" i="107"/>
  <c r="C42" i="131" s="1"/>
  <c r="H32" i="107"/>
  <c r="F8" i="107"/>
  <c r="F10" i="107"/>
  <c r="F10" i="131" s="1"/>
  <c r="F12" i="107"/>
  <c r="C19" i="107"/>
  <c r="C19" i="131" s="1"/>
  <c r="C26" i="107"/>
  <c r="E38" i="107"/>
  <c r="G9" i="107"/>
  <c r="F11" i="107"/>
  <c r="J12" i="107"/>
  <c r="J12" i="131" s="1"/>
  <c r="E35" i="107"/>
  <c r="C33" i="107"/>
  <c r="C33" i="131" s="1"/>
  <c r="E9" i="107"/>
  <c r="H10" i="107"/>
  <c r="H10" i="131" s="1"/>
  <c r="E15" i="107"/>
  <c r="H18" i="107"/>
  <c r="H20" i="107"/>
  <c r="H35" i="107"/>
  <c r="D35" i="107"/>
  <c r="H11" i="107"/>
  <c r="D28" i="107"/>
  <c r="H34" i="107"/>
  <c r="H43" i="107"/>
  <c r="C7" i="107"/>
  <c r="C7" i="131" s="1"/>
  <c r="C9" i="107"/>
  <c r="C9" i="131" s="1"/>
  <c r="C12" i="107"/>
  <c r="C15" i="107"/>
  <c r="G35" i="107"/>
  <c r="E14" i="107"/>
  <c r="D19" i="107"/>
  <c r="F21" i="107"/>
  <c r="F21" i="131" s="1"/>
  <c r="G44" i="107"/>
  <c r="D24" i="107"/>
  <c r="G20" i="107"/>
  <c r="E16" i="107"/>
  <c r="E8" i="107"/>
  <c r="J18" i="107"/>
  <c r="F29" i="107"/>
  <c r="J20" i="107"/>
  <c r="F23" i="107"/>
  <c r="J35" i="107"/>
  <c r="F26" i="107"/>
  <c r="G40" i="107"/>
  <c r="G31" i="107"/>
  <c r="H29" i="107"/>
  <c r="H26" i="107"/>
  <c r="D31" i="107"/>
  <c r="H31" i="107"/>
  <c r="H33" i="107"/>
  <c r="H36" i="107"/>
  <c r="H38" i="107"/>
  <c r="H40" i="107"/>
  <c r="H42" i="107"/>
  <c r="H44" i="107"/>
  <c r="D8" i="107"/>
  <c r="D10" i="107"/>
  <c r="D10" i="131" s="1"/>
  <c r="L10" i="125"/>
  <c r="F13" i="107"/>
  <c r="C21" i="107"/>
  <c r="C21" i="131" s="1"/>
  <c r="E33" i="107"/>
  <c r="E33" i="131" s="1"/>
  <c r="E39" i="107"/>
  <c r="C44" i="107"/>
  <c r="C44" i="131" s="1"/>
  <c r="H37" i="107"/>
  <c r="J14" i="107"/>
  <c r="J14" i="131" s="1"/>
  <c r="E28" i="107"/>
  <c r="E28" i="131" s="1"/>
  <c r="E34" i="107"/>
  <c r="C39" i="107"/>
  <c r="C39" i="131" s="1"/>
  <c r="J7" i="107"/>
  <c r="J9" i="107"/>
  <c r="G12" i="107"/>
  <c r="G16" i="107"/>
  <c r="C22" i="107"/>
  <c r="C38" i="107"/>
  <c r="C38" i="131" s="1"/>
  <c r="G7" i="107"/>
  <c r="H12" i="107"/>
  <c r="E11" i="107"/>
  <c r="G19" i="107"/>
  <c r="G21" i="107"/>
  <c r="G24" i="107"/>
  <c r="D20" i="107"/>
  <c r="D37" i="107"/>
  <c r="H14" i="107"/>
  <c r="G30" i="107"/>
  <c r="D32" i="107"/>
  <c r="J30" i="107"/>
  <c r="F18" i="107"/>
  <c r="F18" i="131" s="1"/>
  <c r="J19" i="107"/>
  <c r="F20" i="107"/>
  <c r="J21" i="107"/>
  <c r="F35" i="107"/>
  <c r="J24" i="107"/>
  <c r="F27" i="107"/>
  <c r="D39" i="107"/>
  <c r="H21" i="107"/>
  <c r="H30" i="107"/>
  <c r="F31" i="107"/>
  <c r="J31" i="107"/>
  <c r="G32" i="107"/>
  <c r="F33" i="107"/>
  <c r="J33" i="107"/>
  <c r="G34" i="107"/>
  <c r="F36" i="107"/>
  <c r="J36" i="107"/>
  <c r="G37" i="107"/>
  <c r="F38" i="107"/>
  <c r="J38" i="107"/>
  <c r="G39" i="107"/>
  <c r="F40" i="107"/>
  <c r="J40" i="107"/>
  <c r="G41" i="107"/>
  <c r="F42" i="107"/>
  <c r="F42" i="131" s="1"/>
  <c r="J42" i="107"/>
  <c r="G43" i="107"/>
  <c r="F44" i="107"/>
  <c r="J44" i="107"/>
  <c r="J15" i="107"/>
  <c r="D17" i="107"/>
  <c r="C28" i="107"/>
  <c r="C28" i="131" s="1"/>
  <c r="E22" i="107"/>
  <c r="C35" i="107"/>
  <c r="C27" i="107"/>
  <c r="E32" i="107"/>
  <c r="C34" i="107"/>
  <c r="H41" i="107"/>
  <c r="D9" i="107"/>
  <c r="D11" i="107"/>
  <c r="D13" i="107"/>
  <c r="D13" i="131" s="1"/>
  <c r="F16" i="107"/>
  <c r="E20" i="107"/>
  <c r="E27" i="107"/>
  <c r="C43" i="107"/>
  <c r="J8" i="107"/>
  <c r="J10" i="107"/>
  <c r="J10" i="131" s="1"/>
  <c r="G13" i="107"/>
  <c r="D14" i="107"/>
  <c r="E18" i="107"/>
  <c r="E18" i="131" s="1"/>
  <c r="C23" i="107"/>
  <c r="E24" i="107"/>
  <c r="C31" i="107"/>
  <c r="C31" i="131" s="1"/>
  <c r="C40" i="107"/>
  <c r="H8" i="107"/>
  <c r="H13" i="107"/>
  <c r="H13" i="131" s="1"/>
  <c r="E7" i="107"/>
  <c r="H28" i="107"/>
  <c r="H28" i="131" s="1"/>
  <c r="H22" i="107"/>
  <c r="H25" i="107"/>
  <c r="D18" i="107"/>
  <c r="H15" i="107"/>
  <c r="D22" i="107"/>
  <c r="D41" i="107"/>
  <c r="G38" i="107"/>
  <c r="C8" i="107"/>
  <c r="C8" i="131" s="1"/>
  <c r="C11" i="107"/>
  <c r="C14" i="107"/>
  <c r="C16" i="107"/>
  <c r="D30" i="107"/>
  <c r="J28" i="107"/>
  <c r="J28" i="131" s="1"/>
  <c r="J22" i="107"/>
  <c r="F24" i="107"/>
  <c r="G36" i="107"/>
  <c r="H23" i="107"/>
  <c r="D7" i="107"/>
  <c r="F9" i="107"/>
  <c r="G11" i="107"/>
  <c r="D12" i="107"/>
  <c r="F14" i="107"/>
  <c r="C29" i="107"/>
  <c r="C24" i="107"/>
  <c r="C24" i="131" s="1"/>
  <c r="C30" i="107"/>
  <c r="C30" i="131" s="1"/>
  <c r="C36" i="107"/>
  <c r="C36" i="131" s="1"/>
  <c r="C41" i="107"/>
  <c r="C41" i="131" s="1"/>
  <c r="G42" i="107"/>
  <c r="G14" i="107"/>
  <c r="D15" i="107"/>
  <c r="C18" i="107"/>
  <c r="C18" i="131" s="1"/>
  <c r="E29" i="107"/>
  <c r="C25" i="107"/>
  <c r="E30" i="107"/>
  <c r="E30" i="131" s="1"/>
  <c r="E36" i="107"/>
  <c r="G8" i="107"/>
  <c r="G10" i="107"/>
  <c r="J13" i="107"/>
  <c r="J13" i="131" s="1"/>
  <c r="F15" i="107"/>
  <c r="J16" i="107"/>
  <c r="E21" i="107"/>
  <c r="E25" i="107"/>
  <c r="C32" i="107"/>
  <c r="E13" i="107"/>
  <c r="E13" i="131" s="1"/>
  <c r="L13" i="125"/>
  <c r="H9" i="107"/>
  <c r="G29" i="107"/>
  <c r="G23" i="107"/>
  <c r="G26" i="107"/>
  <c r="H7" i="107"/>
  <c r="H16" i="107"/>
  <c r="D25" i="107"/>
  <c r="G33" i="107"/>
  <c r="H39" i="107"/>
  <c r="F30" i="107"/>
  <c r="C62" i="101"/>
  <c r="K12" i="131" l="1"/>
  <c r="R12" i="131" s="1"/>
  <c r="L12" i="131"/>
  <c r="L11" i="131"/>
  <c r="K11" i="131"/>
  <c r="R11" i="131" s="1"/>
  <c r="L14" i="131"/>
  <c r="K14" i="131"/>
  <c r="R14" i="131" s="1"/>
  <c r="D47" i="131"/>
  <c r="K28" i="131"/>
  <c r="R28" i="131" s="1"/>
  <c r="L28" i="131"/>
  <c r="L13" i="131"/>
  <c r="S13" i="131" s="1"/>
  <c r="K13" i="131"/>
  <c r="R13" i="131" s="1"/>
  <c r="L18" i="131"/>
  <c r="K18" i="131"/>
  <c r="R18" i="131" s="1"/>
  <c r="K33" i="131"/>
  <c r="R33" i="131" s="1"/>
  <c r="L33" i="131"/>
  <c r="K30" i="131"/>
  <c r="R30" i="131" s="1"/>
  <c r="L30" i="131"/>
  <c r="L24" i="131"/>
  <c r="K24" i="131"/>
  <c r="R24" i="131" s="1"/>
  <c r="K21" i="131"/>
  <c r="R21" i="131" s="1"/>
  <c r="L21" i="131"/>
  <c r="L19" i="131"/>
  <c r="K19" i="131"/>
  <c r="L9" i="131"/>
  <c r="K9" i="131"/>
  <c r="R9" i="131" s="1"/>
  <c r="L7" i="131"/>
  <c r="K7" i="131"/>
  <c r="R7" i="131" s="1"/>
  <c r="K10" i="131"/>
  <c r="R10" i="131" s="1"/>
  <c r="L10" i="131"/>
  <c r="Q10" i="131" s="1"/>
  <c r="L39" i="131"/>
  <c r="K39" i="131"/>
  <c r="R39" i="131" s="1"/>
  <c r="L38" i="131"/>
  <c r="K38" i="131"/>
  <c r="R38" i="131" s="1"/>
  <c r="L8" i="131"/>
  <c r="K8" i="131"/>
  <c r="R8" i="131" s="1"/>
  <c r="L31" i="131"/>
  <c r="K31" i="131"/>
  <c r="R31" i="131" s="1"/>
  <c r="L36" i="131"/>
  <c r="K36" i="131"/>
  <c r="R36" i="131" s="1"/>
  <c r="C47" i="131"/>
  <c r="Q13" i="125"/>
  <c r="R13" i="125"/>
  <c r="R10" i="125"/>
  <c r="Q10" i="125"/>
  <c r="L32" i="125"/>
  <c r="K32" i="125"/>
  <c r="L25" i="125"/>
  <c r="K25" i="125"/>
  <c r="L18" i="125"/>
  <c r="K18" i="125"/>
  <c r="L41" i="125"/>
  <c r="K41" i="125"/>
  <c r="L30" i="125"/>
  <c r="K30" i="125"/>
  <c r="L29" i="125"/>
  <c r="K29" i="125"/>
  <c r="L15" i="125"/>
  <c r="K15" i="125"/>
  <c r="L9" i="125"/>
  <c r="K9" i="125"/>
  <c r="L26" i="125"/>
  <c r="K26" i="125"/>
  <c r="L42" i="125"/>
  <c r="K42" i="125"/>
  <c r="L14" i="125"/>
  <c r="K14" i="125"/>
  <c r="L8" i="125"/>
  <c r="K8" i="125"/>
  <c r="L46" i="125"/>
  <c r="K46" i="125"/>
  <c r="L31" i="125"/>
  <c r="K31" i="125"/>
  <c r="L23" i="125"/>
  <c r="K23" i="125"/>
  <c r="L43" i="125"/>
  <c r="K43" i="125"/>
  <c r="L34" i="125"/>
  <c r="K34" i="125"/>
  <c r="L45" i="125"/>
  <c r="K45" i="125"/>
  <c r="L38" i="125"/>
  <c r="K38" i="125"/>
  <c r="L39" i="125"/>
  <c r="K39" i="125"/>
  <c r="L21" i="125"/>
  <c r="K21" i="125"/>
  <c r="K10" i="125"/>
  <c r="L36" i="125"/>
  <c r="K36" i="125"/>
  <c r="L24" i="125"/>
  <c r="K24" i="125"/>
  <c r="D47" i="125"/>
  <c r="K13" i="125"/>
  <c r="L12" i="125"/>
  <c r="K12" i="125"/>
  <c r="K7" i="125"/>
  <c r="C47" i="125"/>
  <c r="L7" i="125"/>
  <c r="L33" i="125"/>
  <c r="K33" i="125"/>
  <c r="L19" i="125"/>
  <c r="K19" i="125"/>
  <c r="L37" i="125"/>
  <c r="K37" i="125"/>
  <c r="L20" i="125"/>
  <c r="K20" i="125"/>
  <c r="L16" i="125"/>
  <c r="K16" i="125"/>
  <c r="K11" i="125"/>
  <c r="L11" i="125"/>
  <c r="L40" i="125"/>
  <c r="K40" i="125"/>
  <c r="L35" i="125"/>
  <c r="K35" i="125"/>
  <c r="L28" i="125"/>
  <c r="K28" i="125"/>
  <c r="L22" i="125"/>
  <c r="K22" i="125"/>
  <c r="L44" i="125"/>
  <c r="K44" i="125"/>
  <c r="B329" i="108"/>
  <c r="B327" i="108"/>
  <c r="B324" i="108"/>
  <c r="B326" i="108" s="1"/>
  <c r="B319" i="108"/>
  <c r="B321" i="108" s="1"/>
  <c r="B314" i="108"/>
  <c r="B304" i="108"/>
  <c r="B302" i="108"/>
  <c r="B299" i="108"/>
  <c r="B301" i="108" s="1"/>
  <c r="B294" i="108"/>
  <c r="B296" i="108" s="1"/>
  <c r="B289" i="108"/>
  <c r="B291" i="108" s="1"/>
  <c r="B279" i="108"/>
  <c r="B277" i="108"/>
  <c r="B274" i="108"/>
  <c r="B276" i="108" s="1"/>
  <c r="B269" i="108"/>
  <c r="B271" i="108" s="1"/>
  <c r="B264" i="108"/>
  <c r="B266" i="108" s="1"/>
  <c r="B254" i="108"/>
  <c r="B252" i="108"/>
  <c r="B249" i="108"/>
  <c r="B244" i="108"/>
  <c r="B246" i="108" s="1"/>
  <c r="B239" i="108"/>
  <c r="B229" i="108"/>
  <c r="B227" i="108"/>
  <c r="B224" i="108"/>
  <c r="B226" i="108" s="1"/>
  <c r="B219" i="108"/>
  <c r="B214" i="108"/>
  <c r="B216" i="108" s="1"/>
  <c r="B204" i="108"/>
  <c r="B202" i="108"/>
  <c r="B199" i="108"/>
  <c r="B201" i="108" s="1"/>
  <c r="B194" i="108"/>
  <c r="B196" i="108" s="1"/>
  <c r="B189" i="108"/>
  <c r="B191" i="108" s="1"/>
  <c r="B179" i="108"/>
  <c r="B177" i="108"/>
  <c r="B174" i="108"/>
  <c r="B176" i="108" s="1"/>
  <c r="B169" i="108"/>
  <c r="B171" i="108" s="1"/>
  <c r="B164" i="108"/>
  <c r="C164" i="108" s="1"/>
  <c r="B154" i="108"/>
  <c r="B152" i="108"/>
  <c r="B149" i="108"/>
  <c r="B151" i="108" s="1"/>
  <c r="B144" i="108"/>
  <c r="B139" i="108"/>
  <c r="B141" i="108" s="1"/>
  <c r="B129" i="108"/>
  <c r="B127" i="108"/>
  <c r="B124" i="108"/>
  <c r="B126" i="108" s="1"/>
  <c r="B119" i="108"/>
  <c r="B121" i="108" s="1"/>
  <c r="B114" i="108"/>
  <c r="B116" i="108" s="1"/>
  <c r="B104" i="108"/>
  <c r="B102" i="108"/>
  <c r="B99" i="108"/>
  <c r="B101" i="108" s="1"/>
  <c r="B94" i="108"/>
  <c r="B89" i="108"/>
  <c r="B79" i="108"/>
  <c r="B77" i="108"/>
  <c r="B74" i="108"/>
  <c r="B76" i="108" s="1"/>
  <c r="B69" i="108"/>
  <c r="B64" i="108"/>
  <c r="B66" i="108" s="1"/>
  <c r="B54" i="108"/>
  <c r="B52" i="108"/>
  <c r="I308" i="108"/>
  <c r="B311" i="108" s="1"/>
  <c r="I283" i="108"/>
  <c r="B286" i="108" s="1"/>
  <c r="I258" i="108"/>
  <c r="B261" i="108" s="1"/>
  <c r="I233" i="108"/>
  <c r="B236" i="108" s="1"/>
  <c r="I208" i="108"/>
  <c r="B211" i="108" s="1"/>
  <c r="I183" i="108"/>
  <c r="B186" i="108" s="1"/>
  <c r="I158" i="108"/>
  <c r="B161" i="108" s="1"/>
  <c r="I133" i="108"/>
  <c r="B136" i="108" s="1"/>
  <c r="I108" i="108"/>
  <c r="B111" i="108" s="1"/>
  <c r="I83" i="108"/>
  <c r="B86" i="108" s="1"/>
  <c r="I58" i="108"/>
  <c r="B61" i="108" s="1"/>
  <c r="AD8" i="97"/>
  <c r="AD9" i="97"/>
  <c r="AD10" i="97"/>
  <c r="AD11" i="97"/>
  <c r="AD12" i="97"/>
  <c r="AD13" i="97"/>
  <c r="AD14" i="97"/>
  <c r="AD15" i="97"/>
  <c r="AD16" i="97"/>
  <c r="AD17" i="97"/>
  <c r="AD18" i="97"/>
  <c r="AD19" i="97"/>
  <c r="AD20" i="97"/>
  <c r="AD21" i="97"/>
  <c r="AD22" i="97"/>
  <c r="AD23" i="97"/>
  <c r="AD24" i="97"/>
  <c r="AD25" i="97"/>
  <c r="AD26" i="97"/>
  <c r="AD27" i="97"/>
  <c r="AD28" i="97"/>
  <c r="AD29" i="97"/>
  <c r="AD30" i="97"/>
  <c r="AD31" i="97"/>
  <c r="AD32" i="97"/>
  <c r="AD33" i="97"/>
  <c r="AD34" i="97"/>
  <c r="AD35" i="97"/>
  <c r="AD36" i="97"/>
  <c r="AD37" i="97"/>
  <c r="AD38" i="97"/>
  <c r="AD39" i="97"/>
  <c r="AD40" i="97"/>
  <c r="AD41" i="97"/>
  <c r="AD42" i="97"/>
  <c r="AD43" i="97"/>
  <c r="AD44" i="97"/>
  <c r="AD45" i="97"/>
  <c r="AD46" i="97"/>
  <c r="AD47" i="97"/>
  <c r="AD48" i="97"/>
  <c r="AD49" i="97"/>
  <c r="AD50" i="97"/>
  <c r="AD51" i="97"/>
  <c r="AD52" i="97"/>
  <c r="AD53" i="97"/>
  <c r="AD54" i="97"/>
  <c r="AD55" i="97"/>
  <c r="AD56" i="97"/>
  <c r="AD57" i="97"/>
  <c r="AD58" i="97"/>
  <c r="AD59" i="97"/>
  <c r="AD60" i="97"/>
  <c r="AD61" i="97"/>
  <c r="C62" i="94"/>
  <c r="D62" i="94"/>
  <c r="E62" i="94"/>
  <c r="F62" i="94"/>
  <c r="H22" i="61" s="1"/>
  <c r="G62" i="94"/>
  <c r="H62" i="94"/>
  <c r="H23" i="61" s="1"/>
  <c r="I62" i="94"/>
  <c r="J62" i="94"/>
  <c r="K62" i="94"/>
  <c r="L62" i="94"/>
  <c r="M62" i="94"/>
  <c r="N62" i="94"/>
  <c r="O62" i="94"/>
  <c r="P62" i="94"/>
  <c r="H21" i="61" s="1"/>
  <c r="Q62" i="94"/>
  <c r="R62" i="94"/>
  <c r="S62" i="94"/>
  <c r="T62" i="94"/>
  <c r="U62" i="94"/>
  <c r="V62" i="94"/>
  <c r="W62" i="94"/>
  <c r="X62" i="94"/>
  <c r="Y62" i="94"/>
  <c r="AB62" i="94"/>
  <c r="AC62" i="94"/>
  <c r="AC62" i="97"/>
  <c r="AA62" i="97"/>
  <c r="AD53" i="95"/>
  <c r="Z62" i="95"/>
  <c r="AC62" i="83"/>
  <c r="Z62" i="83"/>
  <c r="AB31" i="81"/>
  <c r="AC31" i="81" s="1"/>
  <c r="Z31" i="81"/>
  <c r="AA31" i="81" s="1"/>
  <c r="AB24" i="81"/>
  <c r="AC24" i="81" s="1"/>
  <c r="Z24" i="81"/>
  <c r="AA24" i="81" s="1"/>
  <c r="AB23" i="81"/>
  <c r="AC23" i="81" s="1"/>
  <c r="Z23" i="81"/>
  <c r="AA23" i="81" s="1"/>
  <c r="AB20" i="81"/>
  <c r="AC20" i="81" s="1"/>
  <c r="Z20" i="81"/>
  <c r="AA20" i="81" s="1"/>
  <c r="AB24" i="80"/>
  <c r="AC24" i="80" s="1"/>
  <c r="Z24" i="80"/>
  <c r="AA24" i="80" s="1"/>
  <c r="AB23" i="80"/>
  <c r="AC23" i="80" s="1"/>
  <c r="Z23" i="80"/>
  <c r="AA23" i="80" s="1"/>
  <c r="AB20" i="80"/>
  <c r="AC20" i="80" s="1"/>
  <c r="Z20" i="80"/>
  <c r="AA20" i="80" s="1"/>
  <c r="AB11" i="80"/>
  <c r="AC11" i="80" s="1"/>
  <c r="Z11" i="80"/>
  <c r="AA11" i="80" s="1"/>
  <c r="AC7" i="79"/>
  <c r="AA7" i="79"/>
  <c r="C62" i="97"/>
  <c r="D62" i="97"/>
  <c r="E62" i="97"/>
  <c r="F62" i="97"/>
  <c r="J22" i="61" s="1"/>
  <c r="G62" i="97"/>
  <c r="H62" i="97"/>
  <c r="J23" i="61" s="1"/>
  <c r="I62" i="97"/>
  <c r="J62" i="97"/>
  <c r="K62" i="97"/>
  <c r="L62" i="97"/>
  <c r="M62" i="97"/>
  <c r="N62" i="97"/>
  <c r="J25" i="61" s="1"/>
  <c r="O62" i="97"/>
  <c r="P62" i="97"/>
  <c r="J21" i="61" s="1"/>
  <c r="Q62" i="97"/>
  <c r="R62" i="97"/>
  <c r="J26" i="61" s="1"/>
  <c r="S62" i="97"/>
  <c r="T62" i="97"/>
  <c r="J27" i="61" s="1"/>
  <c r="U62" i="97"/>
  <c r="V62" i="97"/>
  <c r="W62" i="97"/>
  <c r="X62" i="97"/>
  <c r="Y62" i="97"/>
  <c r="Z62" i="97"/>
  <c r="AB62" i="97"/>
  <c r="C62" i="95"/>
  <c r="D62" i="95"/>
  <c r="E62" i="95"/>
  <c r="F62" i="95"/>
  <c r="K22" i="61" s="1"/>
  <c r="G62" i="95"/>
  <c r="H62" i="95"/>
  <c r="K23" i="61" s="1"/>
  <c r="I62" i="95"/>
  <c r="J62" i="95"/>
  <c r="K62" i="95"/>
  <c r="L62" i="95"/>
  <c r="M62" i="95"/>
  <c r="N62" i="95"/>
  <c r="K25" i="61" s="1"/>
  <c r="O62" i="95"/>
  <c r="P62" i="95"/>
  <c r="K21" i="61" s="1"/>
  <c r="Q62" i="95"/>
  <c r="R62" i="95"/>
  <c r="K26" i="61" s="1"/>
  <c r="S62" i="95"/>
  <c r="T62" i="95"/>
  <c r="K27" i="61" s="1"/>
  <c r="U62" i="95"/>
  <c r="V62" i="95"/>
  <c r="W62" i="95"/>
  <c r="X62" i="95"/>
  <c r="Y62" i="95"/>
  <c r="AB62" i="95"/>
  <c r="C62" i="83"/>
  <c r="D62" i="83"/>
  <c r="E62" i="83"/>
  <c r="F62" i="83"/>
  <c r="G62" i="83"/>
  <c r="H62" i="83"/>
  <c r="I62" i="83"/>
  <c r="J62" i="83"/>
  <c r="K62" i="83"/>
  <c r="L62" i="83"/>
  <c r="M62" i="83"/>
  <c r="N62" i="83"/>
  <c r="O62" i="83"/>
  <c r="P62" i="83"/>
  <c r="Q62" i="83"/>
  <c r="R62" i="83"/>
  <c r="S62" i="83"/>
  <c r="T62" i="83"/>
  <c r="U62" i="83"/>
  <c r="V62" i="83"/>
  <c r="W62" i="83"/>
  <c r="X62" i="83"/>
  <c r="Y62" i="83"/>
  <c r="AB62" i="83"/>
  <c r="S11" i="131" l="1"/>
  <c r="Q11" i="131"/>
  <c r="S12" i="131"/>
  <c r="Q12" i="131"/>
  <c r="S14" i="131"/>
  <c r="Q14" i="131"/>
  <c r="Q13" i="131"/>
  <c r="Q28" i="131"/>
  <c r="S28" i="131"/>
  <c r="S18" i="131"/>
  <c r="Q18" i="131"/>
  <c r="S33" i="131"/>
  <c r="Q33" i="131"/>
  <c r="S30" i="131"/>
  <c r="Q30" i="131"/>
  <c r="Q24" i="131"/>
  <c r="S24" i="131"/>
  <c r="Q21" i="131"/>
  <c r="S21" i="131"/>
  <c r="Q9" i="131"/>
  <c r="S9" i="131"/>
  <c r="S7" i="131"/>
  <c r="Q7" i="131"/>
  <c r="S10" i="131"/>
  <c r="Q39" i="131"/>
  <c r="S39" i="131"/>
  <c r="Q38" i="131"/>
  <c r="S38" i="131"/>
  <c r="S8" i="131"/>
  <c r="Q8" i="131"/>
  <c r="S31" i="131"/>
  <c r="Q31" i="131"/>
  <c r="S36" i="131"/>
  <c r="Q36" i="131"/>
  <c r="K30" i="61"/>
  <c r="J30" i="61"/>
  <c r="R44" i="125"/>
  <c r="Q44" i="125"/>
  <c r="R35" i="125"/>
  <c r="Q35" i="125"/>
  <c r="R11" i="125"/>
  <c r="Q11" i="125"/>
  <c r="R7" i="125"/>
  <c r="Q7" i="125"/>
  <c r="R12" i="125"/>
  <c r="Q12" i="125"/>
  <c r="Q24" i="125"/>
  <c r="R24" i="125"/>
  <c r="Q30" i="125"/>
  <c r="R30" i="125"/>
  <c r="Q18" i="125"/>
  <c r="R18" i="125"/>
  <c r="R32" i="125"/>
  <c r="Q32" i="125"/>
  <c r="R20" i="125"/>
  <c r="Q20" i="125"/>
  <c r="R21" i="125"/>
  <c r="Q21" i="125"/>
  <c r="R38" i="125"/>
  <c r="Q38" i="125"/>
  <c r="R43" i="125"/>
  <c r="Q43" i="125"/>
  <c r="R31" i="125"/>
  <c r="Q31" i="125"/>
  <c r="R8" i="125"/>
  <c r="Q8" i="125"/>
  <c r="R42" i="125"/>
  <c r="Q42" i="125"/>
  <c r="R9" i="125"/>
  <c r="Q9" i="125"/>
  <c r="R28" i="125"/>
  <c r="Q28" i="125"/>
  <c r="R40" i="125"/>
  <c r="Q40" i="125"/>
  <c r="Q36" i="125"/>
  <c r="R36" i="125"/>
  <c r="R29" i="125"/>
  <c r="Q29" i="125"/>
  <c r="R41" i="125"/>
  <c r="Q41" i="125"/>
  <c r="Q25" i="125"/>
  <c r="R25" i="125"/>
  <c r="R22" i="125"/>
  <c r="Q22" i="125"/>
  <c r="R16" i="125"/>
  <c r="Q16" i="125"/>
  <c r="Q37" i="125"/>
  <c r="R37" i="125"/>
  <c r="R33" i="125"/>
  <c r="Q33" i="125"/>
  <c r="Q39" i="125"/>
  <c r="R39" i="125"/>
  <c r="R34" i="125"/>
  <c r="Q34" i="125"/>
  <c r="R23" i="125"/>
  <c r="Q23" i="125"/>
  <c r="Q46" i="125"/>
  <c r="R46" i="125"/>
  <c r="R14" i="125"/>
  <c r="Q14" i="125"/>
  <c r="R26" i="125"/>
  <c r="Q26" i="125"/>
  <c r="R15" i="125"/>
  <c r="Q15" i="125"/>
  <c r="B203" i="108"/>
  <c r="B251" i="108"/>
  <c r="C249" i="108"/>
  <c r="B96" i="108"/>
  <c r="C94" i="108"/>
  <c r="AC62" i="95"/>
  <c r="B128" i="108"/>
  <c r="B228" i="108"/>
  <c r="B328" i="108"/>
  <c r="B153" i="108"/>
  <c r="B253" i="108"/>
  <c r="B78" i="108"/>
  <c r="B178" i="108"/>
  <c r="B278" i="108"/>
  <c r="B103" i="108"/>
  <c r="B71" i="108"/>
  <c r="B146" i="108"/>
  <c r="B166" i="108"/>
  <c r="B221" i="108"/>
  <c r="B241" i="108"/>
  <c r="B316" i="108"/>
  <c r="B303" i="108"/>
  <c r="B91" i="108"/>
  <c r="AA62" i="94"/>
  <c r="Z62" i="94"/>
  <c r="AA62" i="95"/>
  <c r="AA62" i="83"/>
  <c r="J39" i="84"/>
  <c r="J42" i="84"/>
  <c r="J43" i="84"/>
  <c r="J44" i="84"/>
  <c r="J45" i="84"/>
  <c r="J46" i="84"/>
  <c r="J48" i="84"/>
  <c r="C62" i="84"/>
  <c r="B177" i="93" s="1"/>
  <c r="D62" i="84"/>
  <c r="E62" i="84"/>
  <c r="F62" i="84"/>
  <c r="G62" i="84"/>
  <c r="H62" i="84"/>
  <c r="G23" i="61" s="1"/>
  <c r="I62" i="84"/>
  <c r="L62" i="84"/>
  <c r="M62" i="84"/>
  <c r="N62" i="84"/>
  <c r="G25" i="61" s="1"/>
  <c r="O62" i="84"/>
  <c r="P62" i="84"/>
  <c r="Q62" i="84"/>
  <c r="R62" i="84"/>
  <c r="G26" i="61" s="1"/>
  <c r="S62" i="84"/>
  <c r="T62" i="84"/>
  <c r="G27" i="61" s="1"/>
  <c r="U62" i="84"/>
  <c r="V62" i="84"/>
  <c r="G28" i="61" s="1"/>
  <c r="W62" i="84"/>
  <c r="X62" i="84"/>
  <c r="G29" i="61" s="1"/>
  <c r="Y62" i="84"/>
  <c r="C62" i="82"/>
  <c r="D62" i="82"/>
  <c r="E62" i="82"/>
  <c r="F62" i="82"/>
  <c r="F22" i="61" s="1"/>
  <c r="G62" i="82"/>
  <c r="H62" i="82"/>
  <c r="F23" i="61" s="1"/>
  <c r="I62" i="82"/>
  <c r="J62" i="82"/>
  <c r="K62" i="82"/>
  <c r="L62" i="82"/>
  <c r="M62" i="82"/>
  <c r="N62" i="82"/>
  <c r="F25" i="61" s="1"/>
  <c r="O62" i="82"/>
  <c r="P62" i="82"/>
  <c r="Q62" i="82"/>
  <c r="R62" i="82"/>
  <c r="F26" i="61" s="1"/>
  <c r="S62" i="82"/>
  <c r="T62" i="82"/>
  <c r="F27" i="61" s="1"/>
  <c r="U62" i="82"/>
  <c r="V62" i="82"/>
  <c r="F28" i="61" s="1"/>
  <c r="W62" i="82"/>
  <c r="X62" i="82"/>
  <c r="F29" i="61" s="1"/>
  <c r="Y62" i="82"/>
  <c r="AB62" i="82"/>
  <c r="Z48" i="84" l="1"/>
  <c r="AA48" i="84" s="1"/>
  <c r="J48" i="102"/>
  <c r="C48" i="115"/>
  <c r="I48" i="115" s="1"/>
  <c r="Z45" i="84"/>
  <c r="AA45" i="84" s="1"/>
  <c r="J45" i="102"/>
  <c r="C45" i="115"/>
  <c r="I45" i="115" s="1"/>
  <c r="Z44" i="84"/>
  <c r="AA44" i="84" s="1"/>
  <c r="J44" i="102"/>
  <c r="C44" i="115"/>
  <c r="I44" i="115" s="1"/>
  <c r="Z46" i="84"/>
  <c r="AA46" i="84" s="1"/>
  <c r="J46" i="102"/>
  <c r="C46" i="115"/>
  <c r="I46" i="115" s="1"/>
  <c r="Z43" i="84"/>
  <c r="AA43" i="84" s="1"/>
  <c r="J43" i="102"/>
  <c r="C43" i="115"/>
  <c r="I43" i="115" s="1"/>
  <c r="Z42" i="84"/>
  <c r="AA42" i="84" s="1"/>
  <c r="J42" i="102"/>
  <c r="C42" i="115"/>
  <c r="I42" i="115" s="1"/>
  <c r="Z39" i="84"/>
  <c r="AA39" i="84" s="1"/>
  <c r="J39" i="102"/>
  <c r="C39" i="115"/>
  <c r="I39" i="115" s="1"/>
  <c r="J62" i="84"/>
  <c r="G22" i="61" s="1"/>
  <c r="Z62" i="82"/>
  <c r="AA62" i="82"/>
  <c r="AC62" i="82"/>
  <c r="B63" i="93"/>
  <c r="C62" i="81"/>
  <c r="D62" i="81"/>
  <c r="E21" i="61" s="1"/>
  <c r="E62" i="81"/>
  <c r="F62" i="81"/>
  <c r="E22" i="61" s="1"/>
  <c r="G62" i="81"/>
  <c r="H62" i="81"/>
  <c r="E23" i="61" s="1"/>
  <c r="I62" i="81"/>
  <c r="J62" i="81"/>
  <c r="K62" i="81"/>
  <c r="L62" i="81"/>
  <c r="M62" i="81"/>
  <c r="N62" i="81"/>
  <c r="E25" i="61" s="1"/>
  <c r="O62" i="81"/>
  <c r="P62" i="81"/>
  <c r="Q62" i="81"/>
  <c r="R62" i="81"/>
  <c r="E26" i="61" s="1"/>
  <c r="S62" i="81"/>
  <c r="T62" i="81"/>
  <c r="E27" i="61" s="1"/>
  <c r="U62" i="81"/>
  <c r="V62" i="81"/>
  <c r="E28" i="61" s="1"/>
  <c r="W62" i="81"/>
  <c r="X62" i="81"/>
  <c r="E29" i="61" s="1"/>
  <c r="Y62" i="81"/>
  <c r="Z62" i="81"/>
  <c r="AA62" i="81"/>
  <c r="AB62" i="81"/>
  <c r="AC62" i="81"/>
  <c r="C62" i="80"/>
  <c r="D62" i="80"/>
  <c r="E62" i="80"/>
  <c r="F62" i="80"/>
  <c r="D22" i="61" s="1"/>
  <c r="G62" i="80"/>
  <c r="H62" i="80"/>
  <c r="D23" i="61" s="1"/>
  <c r="I62" i="80"/>
  <c r="J62" i="80"/>
  <c r="K62" i="80"/>
  <c r="L62" i="80"/>
  <c r="M62" i="80"/>
  <c r="N62" i="80"/>
  <c r="D25" i="61" s="1"/>
  <c r="O62" i="80"/>
  <c r="P62" i="80"/>
  <c r="Q62" i="80"/>
  <c r="R62" i="80"/>
  <c r="D26" i="61" s="1"/>
  <c r="S62" i="80"/>
  <c r="T62" i="80"/>
  <c r="D27" i="61" s="1"/>
  <c r="U62" i="80"/>
  <c r="V62" i="80"/>
  <c r="D28" i="61" s="1"/>
  <c r="W62" i="80"/>
  <c r="X62" i="80"/>
  <c r="Y62" i="80"/>
  <c r="Z31" i="80"/>
  <c r="AA31" i="80" s="1"/>
  <c r="AB31" i="80"/>
  <c r="AC31" i="80" s="1"/>
  <c r="B44" i="93" l="1"/>
  <c r="D29" i="61"/>
  <c r="B31" i="93"/>
  <c r="B57" i="93"/>
  <c r="AA62" i="84"/>
  <c r="Z62" i="84"/>
  <c r="L21" i="61"/>
  <c r="L30" i="61" s="1"/>
  <c r="Z43" i="102"/>
  <c r="AA43" i="102" s="1"/>
  <c r="E41" i="110"/>
  <c r="Z39" i="102"/>
  <c r="AA39" i="102" s="1"/>
  <c r="J62" i="102"/>
  <c r="E37" i="110"/>
  <c r="Z45" i="102"/>
  <c r="AA45" i="102" s="1"/>
  <c r="E43" i="110"/>
  <c r="E42" i="110"/>
  <c r="Z44" i="102"/>
  <c r="AA44" i="102" s="1"/>
  <c r="E44" i="110"/>
  <c r="Z46" i="102"/>
  <c r="AA46" i="102" s="1"/>
  <c r="E40" i="110"/>
  <c r="Z42" i="102"/>
  <c r="AA42" i="102" s="1"/>
  <c r="E45" i="110"/>
  <c r="Z48" i="102"/>
  <c r="AA48" i="102" s="1"/>
  <c r="AC62" i="80"/>
  <c r="AA62" i="80"/>
  <c r="AB62" i="80"/>
  <c r="Z62" i="80"/>
  <c r="B19" i="93"/>
  <c r="B49" i="108" l="1"/>
  <c r="B51" i="108" s="1"/>
  <c r="B44" i="108"/>
  <c r="B39" i="108"/>
  <c r="I33" i="108"/>
  <c r="B36" i="108" s="1"/>
  <c r="P62" i="79"/>
  <c r="Q62" i="79"/>
  <c r="R62" i="79"/>
  <c r="C26" i="61" s="1"/>
  <c r="S62" i="79"/>
  <c r="T62" i="79"/>
  <c r="C27" i="61" s="1"/>
  <c r="U62" i="79"/>
  <c r="V62" i="79"/>
  <c r="C28" i="61" s="1"/>
  <c r="W62" i="79"/>
  <c r="X62" i="79"/>
  <c r="C29" i="61" s="1"/>
  <c r="Y62" i="79"/>
  <c r="Z62" i="79"/>
  <c r="AA62" i="79"/>
  <c r="K62" i="79"/>
  <c r="L62" i="79"/>
  <c r="N62" i="79"/>
  <c r="C25" i="61" s="1"/>
  <c r="E62" i="79"/>
  <c r="F62" i="79"/>
  <c r="C22" i="61" s="1"/>
  <c r="G62" i="79"/>
  <c r="H62" i="79"/>
  <c r="C23" i="61" s="1"/>
  <c r="I62" i="79"/>
  <c r="J62" i="79"/>
  <c r="C10" i="93"/>
  <c r="G10" i="93" s="1"/>
  <c r="C9" i="93"/>
  <c r="G9" i="93" s="1"/>
  <c r="C8" i="93"/>
  <c r="G8" i="93" s="1"/>
  <c r="W128" i="117"/>
  <c r="W131" i="117" s="1"/>
  <c r="V128" i="117"/>
  <c r="V131" i="117" s="1"/>
  <c r="U128" i="117"/>
  <c r="U131" i="117" s="1"/>
  <c r="T128" i="117"/>
  <c r="T131" i="117" s="1"/>
  <c r="S128" i="117"/>
  <c r="S131" i="117" s="1"/>
  <c r="R128" i="117"/>
  <c r="R131" i="117" s="1"/>
  <c r="Q128" i="117"/>
  <c r="Q131" i="117" s="1"/>
  <c r="P128" i="117"/>
  <c r="P131" i="117" s="1"/>
  <c r="O128" i="117"/>
  <c r="O131" i="117" s="1"/>
  <c r="N128" i="117"/>
  <c r="N131" i="117" s="1"/>
  <c r="M128" i="117"/>
  <c r="M131" i="117" s="1"/>
  <c r="L128" i="117"/>
  <c r="L131" i="117" s="1"/>
  <c r="K128" i="117"/>
  <c r="K131" i="117" s="1"/>
  <c r="J128" i="117"/>
  <c r="J131" i="117" s="1"/>
  <c r="I128" i="117"/>
  <c r="I131" i="117" s="1"/>
  <c r="H128" i="117"/>
  <c r="H131" i="117" s="1"/>
  <c r="G128" i="117"/>
  <c r="G131" i="117" s="1"/>
  <c r="E128" i="117"/>
  <c r="D128" i="117"/>
  <c r="C128" i="117"/>
  <c r="B128" i="117"/>
  <c r="B53" i="108" l="1"/>
  <c r="B46" i="108"/>
  <c r="B17" i="93"/>
  <c r="B41" i="108"/>
  <c r="D148" i="93" l="1"/>
  <c r="F17" i="93"/>
  <c r="C17" i="93" s="1"/>
  <c r="R45" i="110"/>
  <c r="Q45" i="110"/>
  <c r="R19" i="110"/>
  <c r="Q19" i="110"/>
  <c r="R17" i="110"/>
  <c r="Q17" i="110"/>
  <c r="C148" i="93" l="1"/>
  <c r="G148" i="93" s="1"/>
  <c r="B27" i="108"/>
  <c r="B24" i="108"/>
  <c r="C24" i="108" s="1"/>
  <c r="B19" i="108"/>
  <c r="C19" i="108" s="1"/>
  <c r="B14" i="108"/>
  <c r="C14" i="108" s="1"/>
  <c r="I8" i="108" l="1"/>
  <c r="Q17" i="107" l="1"/>
  <c r="R17" i="107"/>
  <c r="Q19" i="107"/>
  <c r="R19" i="107"/>
  <c r="Q45" i="107"/>
  <c r="R45" i="107"/>
  <c r="B11" i="108" l="1"/>
  <c r="S127" i="10"/>
  <c r="S130" i="10" s="1"/>
  <c r="U127" i="10"/>
  <c r="U130" i="10" s="1"/>
  <c r="W127" i="10" l="1"/>
  <c r="W130" i="10" s="1"/>
  <c r="Q127" i="10" l="1"/>
  <c r="Q130" i="10" s="1"/>
  <c r="A4" i="108" l="1"/>
  <c r="F1" i="93" s="1"/>
  <c r="G26" i="93" l="1"/>
  <c r="C26" i="93"/>
  <c r="H32" i="105"/>
  <c r="E351" i="108"/>
  <c r="E341" i="108"/>
  <c r="V18" i="96" s="1"/>
  <c r="E338" i="108"/>
  <c r="N18" i="96" s="1"/>
  <c r="E346" i="108"/>
  <c r="L31" i="99" s="1"/>
  <c r="Z31" i="99" s="1"/>
  <c r="AA31" i="99" s="1"/>
  <c r="E340" i="108"/>
  <c r="T18" i="96" s="1"/>
  <c r="E336" i="108"/>
  <c r="F18" i="96" s="1"/>
  <c r="C18" i="111" s="1"/>
  <c r="E339" i="108"/>
  <c r="R18" i="96" s="1"/>
  <c r="E348" i="108"/>
  <c r="L31" i="100" s="1"/>
  <c r="Z31" i="100" s="1"/>
  <c r="AA31" i="100" s="1"/>
  <c r="E344" i="108"/>
  <c r="E342" i="108"/>
  <c r="X18" i="96" s="1"/>
  <c r="E337" i="108"/>
  <c r="H18" i="96" s="1"/>
  <c r="D18" i="111" s="1"/>
  <c r="E343" i="108"/>
  <c r="P18" i="98" s="1"/>
  <c r="Z18" i="98" s="1"/>
  <c r="AA18" i="98" s="1"/>
  <c r="E345" i="108"/>
  <c r="L18" i="99" s="1"/>
  <c r="Z18" i="99" s="1"/>
  <c r="AA18" i="99" s="1"/>
  <c r="E335" i="108"/>
  <c r="P18" i="96" s="1"/>
  <c r="E347" i="108"/>
  <c r="B29" i="108"/>
  <c r="B28" i="108" s="1"/>
  <c r="C25" i="108"/>
  <c r="C26" i="108" s="1"/>
  <c r="C20" i="108"/>
  <c r="C21" i="108" s="1"/>
  <c r="C15" i="108"/>
  <c r="Q11" i="108"/>
  <c r="Q36" i="108" s="1"/>
  <c r="Q61" i="108" s="1"/>
  <c r="Q86" i="108" s="1"/>
  <c r="Q111" i="108" s="1"/>
  <c r="Q136" i="108" s="1"/>
  <c r="Q161" i="108" s="1"/>
  <c r="Q186" i="108" s="1"/>
  <c r="Q211" i="108" s="1"/>
  <c r="Q236" i="108" s="1"/>
  <c r="Q261" i="108" s="1"/>
  <c r="Q286" i="108" s="1"/>
  <c r="Q311" i="108" s="1"/>
  <c r="F342" i="108" s="1"/>
  <c r="Y18" i="96" s="1"/>
  <c r="O11" i="108"/>
  <c r="O36" i="108" s="1"/>
  <c r="O61" i="108" s="1"/>
  <c r="O86" i="108" s="1"/>
  <c r="O111" i="108" s="1"/>
  <c r="O136" i="108" s="1"/>
  <c r="O161" i="108" s="1"/>
  <c r="O186" i="108" s="1"/>
  <c r="O211" i="108" s="1"/>
  <c r="O236" i="108" s="1"/>
  <c r="O261" i="108" s="1"/>
  <c r="O286" i="108" s="1"/>
  <c r="O311" i="108" s="1"/>
  <c r="F341" i="108" s="1"/>
  <c r="W18" i="96" s="1"/>
  <c r="M11" i="108"/>
  <c r="M36" i="108" s="1"/>
  <c r="M61" i="108" s="1"/>
  <c r="M86" i="108" s="1"/>
  <c r="M111" i="108" s="1"/>
  <c r="M136" i="108" s="1"/>
  <c r="M161" i="108" s="1"/>
  <c r="M186" i="108" s="1"/>
  <c r="M211" i="108" s="1"/>
  <c r="M236" i="108" s="1"/>
  <c r="M261" i="108" s="1"/>
  <c r="M286" i="108" s="1"/>
  <c r="M311" i="108" s="1"/>
  <c r="F340" i="108" s="1"/>
  <c r="U18" i="96" s="1"/>
  <c r="K11" i="108"/>
  <c r="K36" i="108" s="1"/>
  <c r="K61" i="108" s="1"/>
  <c r="K86" i="108" s="1"/>
  <c r="K111" i="108" s="1"/>
  <c r="K136" i="108" s="1"/>
  <c r="K161" i="108" s="1"/>
  <c r="K186" i="108" s="1"/>
  <c r="K211" i="108" s="1"/>
  <c r="K236" i="108" s="1"/>
  <c r="K261" i="108" s="1"/>
  <c r="K286" i="108" s="1"/>
  <c r="K311" i="108" s="1"/>
  <c r="F339" i="108" s="1"/>
  <c r="S18" i="96" s="1"/>
  <c r="I11" i="108"/>
  <c r="I36" i="108" s="1"/>
  <c r="I61" i="108" s="1"/>
  <c r="I86" i="108" s="1"/>
  <c r="I111" i="108" s="1"/>
  <c r="I136" i="108" s="1"/>
  <c r="I161" i="108" s="1"/>
  <c r="I186" i="108" s="1"/>
  <c r="I211" i="108" s="1"/>
  <c r="I236" i="108" s="1"/>
  <c r="I261" i="108" s="1"/>
  <c r="I286" i="108" s="1"/>
  <c r="I311" i="108" s="1"/>
  <c r="F338" i="108" s="1"/>
  <c r="O18" i="96" s="1"/>
  <c r="G11" i="108"/>
  <c r="G36" i="108" s="1"/>
  <c r="G61" i="108" s="1"/>
  <c r="G86" i="108" s="1"/>
  <c r="G111" i="108" s="1"/>
  <c r="G136" i="108" s="1"/>
  <c r="G161" i="108" s="1"/>
  <c r="G186" i="108" s="1"/>
  <c r="G211" i="108" s="1"/>
  <c r="G236" i="108" s="1"/>
  <c r="G261" i="108" s="1"/>
  <c r="G286" i="108" s="1"/>
  <c r="G311" i="108" s="1"/>
  <c r="F337" i="108" s="1"/>
  <c r="I18" i="96" s="1"/>
  <c r="E11" i="108"/>
  <c r="E36" i="108" s="1"/>
  <c r="E61" i="108" s="1"/>
  <c r="E86" i="108" s="1"/>
  <c r="E111" i="108" s="1"/>
  <c r="E136" i="108" s="1"/>
  <c r="E161" i="108" s="1"/>
  <c r="E186" i="108" s="1"/>
  <c r="E211" i="108" s="1"/>
  <c r="E236" i="108" s="1"/>
  <c r="E261" i="108" s="1"/>
  <c r="E286" i="108" s="1"/>
  <c r="E311" i="108" s="1"/>
  <c r="F336" i="108" s="1"/>
  <c r="G18" i="96" s="1"/>
  <c r="C40" i="108" l="1"/>
  <c r="C16" i="108"/>
  <c r="Z18" i="96"/>
  <c r="AA18" i="96" s="1"/>
  <c r="E31" i="111"/>
  <c r="L31" i="102"/>
  <c r="P18" i="102"/>
  <c r="F18" i="111"/>
  <c r="P31" i="98"/>
  <c r="Z31" i="98" s="1"/>
  <c r="AA31" i="98" s="1"/>
  <c r="Y62" i="96"/>
  <c r="Y18" i="102"/>
  <c r="X62" i="96"/>
  <c r="I29" i="61" s="1"/>
  <c r="X18" i="102"/>
  <c r="X62" i="102" s="1"/>
  <c r="V18" i="102"/>
  <c r="V62" i="102" s="1"/>
  <c r="V62" i="96"/>
  <c r="I28" i="61" s="1"/>
  <c r="W18" i="102"/>
  <c r="W62" i="102" s="1"/>
  <c r="W62" i="96"/>
  <c r="T18" i="102"/>
  <c r="T62" i="96"/>
  <c r="I27" i="61" s="1"/>
  <c r="U18" i="102"/>
  <c r="U62" i="96"/>
  <c r="S18" i="102"/>
  <c r="S62" i="102" s="1"/>
  <c r="S62" i="96"/>
  <c r="R18" i="102"/>
  <c r="R62" i="102" s="1"/>
  <c r="R62" i="96"/>
  <c r="O62" i="96"/>
  <c r="O18" i="102"/>
  <c r="O62" i="102" s="1"/>
  <c r="N18" i="102"/>
  <c r="N62" i="102" s="1"/>
  <c r="N62" i="96"/>
  <c r="I62" i="96"/>
  <c r="I18" i="102"/>
  <c r="H62" i="96"/>
  <c r="I23" i="61" s="1"/>
  <c r="H18" i="102"/>
  <c r="H62" i="102" s="1"/>
  <c r="G62" i="96"/>
  <c r="G18" i="102"/>
  <c r="F62" i="96"/>
  <c r="I22" i="61" s="1"/>
  <c r="F18" i="102"/>
  <c r="F62" i="102" s="1"/>
  <c r="L18" i="100"/>
  <c r="P62" i="96"/>
  <c r="R20" i="108"/>
  <c r="S20" i="108" s="1"/>
  <c r="C45" i="108"/>
  <c r="C65" i="108"/>
  <c r="R40" i="108"/>
  <c r="S40" i="108" s="1"/>
  <c r="R25" i="108"/>
  <c r="S25" i="108" s="1"/>
  <c r="C50" i="108"/>
  <c r="R15" i="108"/>
  <c r="S15" i="108" s="1"/>
  <c r="B21" i="108"/>
  <c r="B26" i="108"/>
  <c r="I21" i="61" l="1"/>
  <c r="E18" i="111"/>
  <c r="I18" i="111" s="1"/>
  <c r="Z18" i="100"/>
  <c r="AA18" i="100" s="1"/>
  <c r="L18" i="102"/>
  <c r="L62" i="102" s="1"/>
  <c r="P31" i="102"/>
  <c r="Z31" i="102" s="1"/>
  <c r="AA31" i="102" s="1"/>
  <c r="F31" i="111"/>
  <c r="I31" i="111" s="1"/>
  <c r="B109" i="93"/>
  <c r="E109" i="93" s="1"/>
  <c r="J17" i="110"/>
  <c r="I18" i="101"/>
  <c r="Y62" i="102"/>
  <c r="I17" i="110"/>
  <c r="T62" i="102"/>
  <c r="H18" i="101"/>
  <c r="U62" i="102"/>
  <c r="H17" i="110"/>
  <c r="E18" i="101"/>
  <c r="F17" i="110"/>
  <c r="I62" i="102"/>
  <c r="D18" i="101"/>
  <c r="E17" i="110"/>
  <c r="G62" i="102"/>
  <c r="C49" i="108"/>
  <c r="AA62" i="96"/>
  <c r="Z62" i="96"/>
  <c r="R19" i="108"/>
  <c r="S19" i="108" s="1"/>
  <c r="C44" i="108"/>
  <c r="C46" i="108" s="1"/>
  <c r="R65" i="108"/>
  <c r="S65" i="108" s="1"/>
  <c r="C90" i="108"/>
  <c r="C75" i="108"/>
  <c r="R50" i="108"/>
  <c r="C70" i="108"/>
  <c r="R45" i="108"/>
  <c r="S45" i="108" s="1"/>
  <c r="R26" i="108"/>
  <c r="S26" i="108" s="1"/>
  <c r="R24" i="108"/>
  <c r="S24" i="108" s="1"/>
  <c r="R21" i="108"/>
  <c r="S21" i="108" s="1"/>
  <c r="B44" i="109"/>
  <c r="C43" i="109"/>
  <c r="C42" i="109"/>
  <c r="B36" i="109"/>
  <c r="C35" i="109"/>
  <c r="C34" i="109"/>
  <c r="E23" i="109"/>
  <c r="E22" i="109"/>
  <c r="E21" i="109"/>
  <c r="E20" i="109"/>
  <c r="C20" i="109"/>
  <c r="C21" i="109" s="1"/>
  <c r="E11" i="109"/>
  <c r="E10" i="109"/>
  <c r="E9" i="109"/>
  <c r="E8" i="109"/>
  <c r="C8" i="109"/>
  <c r="C9" i="109" s="1"/>
  <c r="C10" i="109" s="1"/>
  <c r="C11" i="109" s="1"/>
  <c r="C12" i="109" s="1"/>
  <c r="C13" i="109" s="1"/>
  <c r="C14" i="109" s="1"/>
  <c r="C15" i="109" s="1"/>
  <c r="C109" i="93" l="1"/>
  <c r="I17" i="107"/>
  <c r="I17" i="131" s="1"/>
  <c r="I47" i="131" s="1"/>
  <c r="I47" i="125"/>
  <c r="J17" i="107"/>
  <c r="J17" i="131" s="1"/>
  <c r="J47" i="131" s="1"/>
  <c r="J47" i="125"/>
  <c r="F17" i="107"/>
  <c r="F17" i="131" s="1"/>
  <c r="F47" i="131" s="1"/>
  <c r="F47" i="125"/>
  <c r="E17" i="107"/>
  <c r="E17" i="131" s="1"/>
  <c r="C44" i="109"/>
  <c r="C51" i="108"/>
  <c r="R51" i="108" s="1"/>
  <c r="S51" i="108" s="1"/>
  <c r="Z18" i="102"/>
  <c r="AA18" i="102" s="1"/>
  <c r="R49" i="108"/>
  <c r="S49" i="108" s="1"/>
  <c r="C74" i="108"/>
  <c r="H27" i="110"/>
  <c r="P62" i="102"/>
  <c r="I62" i="101"/>
  <c r="H62" i="101"/>
  <c r="E62" i="101"/>
  <c r="L62" i="100"/>
  <c r="R75" i="108"/>
  <c r="C100" i="108"/>
  <c r="R70" i="108"/>
  <c r="S70" i="108" s="1"/>
  <c r="R90" i="108"/>
  <c r="S90" i="108" s="1"/>
  <c r="C115" i="108"/>
  <c r="L62" i="99"/>
  <c r="S50" i="108"/>
  <c r="S54" i="108" s="1"/>
  <c r="R54" i="108"/>
  <c r="C69" i="108"/>
  <c r="C71" i="108" s="1"/>
  <c r="H40" i="105" s="1"/>
  <c r="R44" i="108"/>
  <c r="S44" i="108" s="1"/>
  <c r="R46" i="108"/>
  <c r="S46" i="108" s="1"/>
  <c r="C36" i="109"/>
  <c r="C11" i="108"/>
  <c r="B16" i="108"/>
  <c r="C22" i="109"/>
  <c r="C23" i="109" s="1"/>
  <c r="C24" i="109" s="1"/>
  <c r="C25" i="109" s="1"/>
  <c r="C26" i="109" s="1"/>
  <c r="C27" i="109" s="1"/>
  <c r="C28" i="109" s="1"/>
  <c r="C29" i="109" s="1"/>
  <c r="B77" i="93"/>
  <c r="B170" i="93" s="1"/>
  <c r="C170" i="93" s="1"/>
  <c r="G170" i="93" s="1"/>
  <c r="B76" i="93"/>
  <c r="B169" i="93" s="1"/>
  <c r="C169" i="93" s="1"/>
  <c r="B75" i="93"/>
  <c r="B168" i="93" s="1"/>
  <c r="C168" i="93" s="1"/>
  <c r="B74" i="93"/>
  <c r="B167" i="93" s="1"/>
  <c r="C167" i="93" s="1"/>
  <c r="B73" i="93"/>
  <c r="B166" i="93" s="1"/>
  <c r="C166" i="93" s="1"/>
  <c r="G169" i="93" l="1"/>
  <c r="G166" i="93"/>
  <c r="G167" i="93"/>
  <c r="G168" i="93"/>
  <c r="E47" i="125"/>
  <c r="C99" i="108"/>
  <c r="C101" i="108" s="1"/>
  <c r="R101" i="108" s="1"/>
  <c r="S101" i="108" s="1"/>
  <c r="C76" i="108"/>
  <c r="R76" i="108" s="1"/>
  <c r="S76" i="108" s="1"/>
  <c r="I25" i="61"/>
  <c r="R74" i="108"/>
  <c r="S74" i="108" s="1"/>
  <c r="C36" i="108"/>
  <c r="R36" i="108" s="1"/>
  <c r="R14" i="108"/>
  <c r="S14" i="108" s="1"/>
  <c r="C39" i="108"/>
  <c r="C41" i="108" s="1"/>
  <c r="R95" i="108"/>
  <c r="S95" i="108" s="1"/>
  <c r="C120" i="108"/>
  <c r="R115" i="108"/>
  <c r="S115" i="108" s="1"/>
  <c r="C140" i="108"/>
  <c r="F344" i="108" s="1"/>
  <c r="Q31" i="98" s="1"/>
  <c r="AB31" i="98" s="1"/>
  <c r="AC31" i="98" s="1"/>
  <c r="R100" i="108"/>
  <c r="C125" i="108"/>
  <c r="R79" i="108"/>
  <c r="S75" i="108"/>
  <c r="S79" i="108" s="1"/>
  <c r="AA62" i="100"/>
  <c r="Z62" i="100"/>
  <c r="AA62" i="99"/>
  <c r="Z62" i="99"/>
  <c r="R71" i="108"/>
  <c r="S71" i="108" s="1"/>
  <c r="R69" i="108"/>
  <c r="S69" i="108" s="1"/>
  <c r="R11" i="108"/>
  <c r="S11" i="108" s="1"/>
  <c r="R16" i="108"/>
  <c r="S16" i="108" s="1"/>
  <c r="C19" i="93"/>
  <c r="G19" i="93" s="1"/>
  <c r="C124" i="108" l="1"/>
  <c r="C126" i="108" s="1"/>
  <c r="R126" i="108" s="1"/>
  <c r="S126" i="108" s="1"/>
  <c r="R99" i="108"/>
  <c r="S99" i="108" s="1"/>
  <c r="Q31" i="102"/>
  <c r="G31" i="101" s="1"/>
  <c r="C61" i="108"/>
  <c r="R61" i="108" s="1"/>
  <c r="C119" i="108"/>
  <c r="R94" i="108"/>
  <c r="S94" i="108" s="1"/>
  <c r="C96" i="108"/>
  <c r="R96" i="108" s="1"/>
  <c r="S96" i="108" s="1"/>
  <c r="R120" i="108"/>
  <c r="S120" i="108" s="1"/>
  <c r="C145" i="108"/>
  <c r="F346" i="108" s="1"/>
  <c r="M31" i="99" s="1"/>
  <c r="AB31" i="99" s="1"/>
  <c r="AC31" i="99" s="1"/>
  <c r="S36" i="108"/>
  <c r="R125" i="108"/>
  <c r="C150" i="108"/>
  <c r="F348" i="108" s="1"/>
  <c r="M31" i="100" s="1"/>
  <c r="AB31" i="100" s="1"/>
  <c r="AC31" i="100" s="1"/>
  <c r="S100" i="108"/>
  <c r="S104" i="108" s="1"/>
  <c r="R104" i="108"/>
  <c r="C64" i="108"/>
  <c r="C66" i="108" s="1"/>
  <c r="R41" i="108"/>
  <c r="S41" i="108" s="1"/>
  <c r="R39" i="108"/>
  <c r="S39" i="108" s="1"/>
  <c r="R140" i="108"/>
  <c r="S140" i="108" s="1"/>
  <c r="A1" i="93"/>
  <c r="C149" i="108" l="1"/>
  <c r="R149" i="108" s="1"/>
  <c r="S149" i="108" s="1"/>
  <c r="R124" i="108"/>
  <c r="S124" i="108" s="1"/>
  <c r="H27" i="107"/>
  <c r="H27" i="131" s="1"/>
  <c r="M31" i="102"/>
  <c r="AB31" i="102" s="1"/>
  <c r="AC31" i="102" s="1"/>
  <c r="C86" i="108"/>
  <c r="R86" i="108" s="1"/>
  <c r="R52" i="108"/>
  <c r="R165" i="108"/>
  <c r="S165" i="108" s="1"/>
  <c r="C190" i="108"/>
  <c r="S61" i="108"/>
  <c r="R53" i="108"/>
  <c r="P62" i="98"/>
  <c r="I26" i="61" s="1"/>
  <c r="R150" i="108"/>
  <c r="C175" i="108"/>
  <c r="S53" i="108"/>
  <c r="S52" i="108"/>
  <c r="C174" i="108"/>
  <c r="C176" i="108" s="1"/>
  <c r="R66" i="108"/>
  <c r="S66" i="108" s="1"/>
  <c r="C89" i="108"/>
  <c r="C91" i="108" s="1"/>
  <c r="R64" i="108"/>
  <c r="S64" i="108" s="1"/>
  <c r="R129" i="108"/>
  <c r="S125" i="108"/>
  <c r="S129" i="108" s="1"/>
  <c r="R145" i="108"/>
  <c r="S145" i="108" s="1"/>
  <c r="C170" i="108"/>
  <c r="C144" i="108"/>
  <c r="F345" i="108" s="1"/>
  <c r="M18" i="99" s="1"/>
  <c r="R119" i="108"/>
  <c r="S119" i="108" s="1"/>
  <c r="C121" i="108"/>
  <c r="R121" i="108" s="1"/>
  <c r="S121" i="108" s="1"/>
  <c r="R27" i="108"/>
  <c r="S27" i="108"/>
  <c r="C151" i="108" l="1"/>
  <c r="R151" i="108" s="1"/>
  <c r="S151" i="108" s="1"/>
  <c r="AB18" i="99"/>
  <c r="AC18" i="99" s="1"/>
  <c r="G27" i="110"/>
  <c r="F31" i="101"/>
  <c r="C111" i="108"/>
  <c r="R111" i="108" s="1"/>
  <c r="R175" i="108"/>
  <c r="C200" i="108"/>
  <c r="R77" i="108"/>
  <c r="AA62" i="98"/>
  <c r="Z62" i="98"/>
  <c r="S78" i="108"/>
  <c r="S77" i="108"/>
  <c r="R144" i="108"/>
  <c r="S144" i="108" s="1"/>
  <c r="C146" i="108"/>
  <c r="R146" i="108" s="1"/>
  <c r="S146" i="108" s="1"/>
  <c r="C169" i="108"/>
  <c r="S150" i="108"/>
  <c r="S154" i="108" s="1"/>
  <c r="R154" i="108"/>
  <c r="R170" i="108"/>
  <c r="S170" i="108" s="1"/>
  <c r="C195" i="108"/>
  <c r="R190" i="108"/>
  <c r="S190" i="108" s="1"/>
  <c r="C215" i="108"/>
  <c r="C199" i="108"/>
  <c r="R174" i="108"/>
  <c r="S174" i="108" s="1"/>
  <c r="R176" i="108"/>
  <c r="S176" i="108" s="1"/>
  <c r="S86" i="108"/>
  <c r="C114" i="108"/>
  <c r="C116" i="108" s="1"/>
  <c r="R91" i="108"/>
  <c r="S91" i="108" s="1"/>
  <c r="R89" i="108"/>
  <c r="S89" i="108" s="1"/>
  <c r="R78" i="108"/>
  <c r="B56" i="93"/>
  <c r="C201" i="108" l="1"/>
  <c r="R201" i="108" s="1"/>
  <c r="S201" i="108" s="1"/>
  <c r="K27" i="126"/>
  <c r="L27" i="126"/>
  <c r="G27" i="107"/>
  <c r="G27" i="131" s="1"/>
  <c r="C136" i="108"/>
  <c r="R136" i="108" s="1"/>
  <c r="R103" i="108"/>
  <c r="C224" i="108"/>
  <c r="F347" i="108" s="1"/>
  <c r="M18" i="100" s="1"/>
  <c r="R199" i="108"/>
  <c r="S199" i="108" s="1"/>
  <c r="S111" i="108"/>
  <c r="S102" i="108"/>
  <c r="S103" i="108"/>
  <c r="R215" i="108"/>
  <c r="S215" i="108" s="1"/>
  <c r="C240" i="108"/>
  <c r="R169" i="108"/>
  <c r="S169" i="108" s="1"/>
  <c r="C194" i="108"/>
  <c r="C171" i="108"/>
  <c r="R171" i="108" s="1"/>
  <c r="S171" i="108" s="1"/>
  <c r="R200" i="108"/>
  <c r="C225" i="108"/>
  <c r="R116" i="108"/>
  <c r="S116" i="108" s="1"/>
  <c r="C139" i="108"/>
  <c r="R114" i="108"/>
  <c r="S114" i="108" s="1"/>
  <c r="R179" i="108"/>
  <c r="S175" i="108"/>
  <c r="S179" i="108" s="1"/>
  <c r="R102" i="108"/>
  <c r="R195" i="108"/>
  <c r="S195" i="108" s="1"/>
  <c r="C220" i="108"/>
  <c r="D77" i="93"/>
  <c r="D75" i="93"/>
  <c r="D74" i="93"/>
  <c r="D73" i="93"/>
  <c r="AB18" i="100" l="1"/>
  <c r="AC18" i="100" s="1"/>
  <c r="M18" i="102"/>
  <c r="L27" i="131"/>
  <c r="K27" i="131"/>
  <c r="R27" i="131" s="1"/>
  <c r="C226" i="108"/>
  <c r="H41" i="105" s="1"/>
  <c r="G47" i="126"/>
  <c r="R27" i="126"/>
  <c r="Q27" i="126"/>
  <c r="L27" i="125"/>
  <c r="K27" i="125"/>
  <c r="F343" i="108"/>
  <c r="C141" i="108"/>
  <c r="H39" i="105" s="1"/>
  <c r="D174" i="93"/>
  <c r="G174" i="93" s="1"/>
  <c r="C161" i="108"/>
  <c r="R161" i="108" s="1"/>
  <c r="R127" i="108"/>
  <c r="R225" i="108"/>
  <c r="S200" i="108"/>
  <c r="S204" i="108" s="1"/>
  <c r="R204" i="108"/>
  <c r="R240" i="108"/>
  <c r="S240" i="108" s="1"/>
  <c r="C265" i="108"/>
  <c r="R128" i="108"/>
  <c r="R224" i="108"/>
  <c r="S224" i="108" s="1"/>
  <c r="S136" i="108"/>
  <c r="R139" i="108"/>
  <c r="S139" i="108" s="1"/>
  <c r="R220" i="108"/>
  <c r="S220" i="108" s="1"/>
  <c r="C245" i="108"/>
  <c r="R194" i="108"/>
  <c r="S194" i="108" s="1"/>
  <c r="C219" i="108"/>
  <c r="C196" i="108"/>
  <c r="R196" i="108" s="1"/>
  <c r="S196" i="108" s="1"/>
  <c r="S127" i="108"/>
  <c r="S128" i="108"/>
  <c r="C3" i="80"/>
  <c r="C3" i="81"/>
  <c r="R141" i="108" l="1"/>
  <c r="S141" i="108" s="1"/>
  <c r="R226" i="108"/>
  <c r="S226" i="108" s="1"/>
  <c r="M62" i="102"/>
  <c r="F18" i="101"/>
  <c r="G17" i="110"/>
  <c r="S27" i="131"/>
  <c r="Q27" i="131"/>
  <c r="R27" i="125"/>
  <c r="Q27" i="125"/>
  <c r="G47" i="125"/>
  <c r="Q18" i="98"/>
  <c r="AB18" i="98" s="1"/>
  <c r="AC18" i="98" s="1"/>
  <c r="C186" i="108"/>
  <c r="C211" i="108" s="1"/>
  <c r="R153" i="108"/>
  <c r="R245" i="108"/>
  <c r="S245" i="108" s="1"/>
  <c r="C270" i="108"/>
  <c r="C189" i="108"/>
  <c r="C166" i="108"/>
  <c r="R166" i="108" s="1"/>
  <c r="S166" i="108" s="1"/>
  <c r="R164" i="108"/>
  <c r="S164" i="108" s="1"/>
  <c r="C290" i="108"/>
  <c r="R265" i="108"/>
  <c r="S265" i="108" s="1"/>
  <c r="R250" i="108"/>
  <c r="C275" i="108"/>
  <c r="S225" i="108"/>
  <c r="S229" i="108" s="1"/>
  <c r="R229" i="108"/>
  <c r="C244" i="108"/>
  <c r="R219" i="108"/>
  <c r="S219" i="108" s="1"/>
  <c r="C221" i="108"/>
  <c r="R221" i="108" s="1"/>
  <c r="S221" i="108" s="1"/>
  <c r="R152" i="108"/>
  <c r="C274" i="108"/>
  <c r="C251" i="108"/>
  <c r="R251" i="108" s="1"/>
  <c r="S251" i="108" s="1"/>
  <c r="R249" i="108"/>
  <c r="S249" i="108" s="1"/>
  <c r="S153" i="108"/>
  <c r="S152" i="108"/>
  <c r="S161" i="108"/>
  <c r="D95" i="93"/>
  <c r="D61" i="93"/>
  <c r="G17" i="107" l="1"/>
  <c r="G17" i="131" s="1"/>
  <c r="G47" i="131" s="1"/>
  <c r="F62" i="101"/>
  <c r="R186" i="108"/>
  <c r="S186" i="108" s="1"/>
  <c r="R178" i="108"/>
  <c r="S178" i="108"/>
  <c r="S177" i="108"/>
  <c r="S250" i="108"/>
  <c r="S254" i="108" s="1"/>
  <c r="R254" i="108"/>
  <c r="R290" i="108"/>
  <c r="S290" i="108" s="1"/>
  <c r="C315" i="108"/>
  <c r="R315" i="108" s="1"/>
  <c r="S315" i="108" s="1"/>
  <c r="R270" i="108"/>
  <c r="S270" i="108" s="1"/>
  <c r="C295" i="108"/>
  <c r="C214" i="108"/>
  <c r="C191" i="108"/>
  <c r="R191" i="108" s="1"/>
  <c r="S191" i="108" s="1"/>
  <c r="R189" i="108"/>
  <c r="S189" i="108" s="1"/>
  <c r="R177" i="108"/>
  <c r="R211" i="108"/>
  <c r="C236" i="108"/>
  <c r="C299" i="108"/>
  <c r="C276" i="108"/>
  <c r="R276" i="108" s="1"/>
  <c r="S276" i="108" s="1"/>
  <c r="R274" i="108"/>
  <c r="S274" i="108" s="1"/>
  <c r="R244" i="108"/>
  <c r="S244" i="108" s="1"/>
  <c r="C246" i="108"/>
  <c r="R246" i="108" s="1"/>
  <c r="S246" i="108" s="1"/>
  <c r="C269" i="108"/>
  <c r="R275" i="108"/>
  <c r="C300" i="108"/>
  <c r="C2" i="79"/>
  <c r="A2" i="79"/>
  <c r="C2" i="130" l="1"/>
  <c r="G2" i="130" s="1"/>
  <c r="C2" i="131"/>
  <c r="E2" i="131" s="1"/>
  <c r="A2" i="130"/>
  <c r="B2" i="131"/>
  <c r="B2" i="125"/>
  <c r="A2" i="124"/>
  <c r="A2" i="123"/>
  <c r="A2" i="122"/>
  <c r="A2" i="127"/>
  <c r="A2" i="128"/>
  <c r="B2" i="126"/>
  <c r="C2" i="128"/>
  <c r="G2" i="128" s="1"/>
  <c r="C2" i="127"/>
  <c r="G2" i="127" s="1"/>
  <c r="I2" i="127" s="1"/>
  <c r="C2" i="123"/>
  <c r="G2" i="123" s="1"/>
  <c r="B2" i="122"/>
  <c r="B2" i="124"/>
  <c r="C2" i="126"/>
  <c r="C2" i="125"/>
  <c r="A2" i="121"/>
  <c r="A2" i="120"/>
  <c r="C2" i="120"/>
  <c r="G2" i="120" s="1"/>
  <c r="C2" i="121"/>
  <c r="R300" i="108"/>
  <c r="C325" i="108"/>
  <c r="R325" i="108" s="1"/>
  <c r="R236" i="108"/>
  <c r="C261" i="108"/>
  <c r="C324" i="108"/>
  <c r="R299" i="108"/>
  <c r="S299" i="108" s="1"/>
  <c r="C301" i="108"/>
  <c r="R301" i="108" s="1"/>
  <c r="S301" i="108" s="1"/>
  <c r="R295" i="108"/>
  <c r="S295" i="108" s="1"/>
  <c r="C320" i="108"/>
  <c r="R320" i="108" s="1"/>
  <c r="S320" i="108" s="1"/>
  <c r="S202" i="108"/>
  <c r="S203" i="108"/>
  <c r="R203" i="108"/>
  <c r="S275" i="108"/>
  <c r="S279" i="108" s="1"/>
  <c r="R279" i="108"/>
  <c r="S211" i="108"/>
  <c r="C216" i="108"/>
  <c r="R216" i="108" s="1"/>
  <c r="S216" i="108" s="1"/>
  <c r="C239" i="108"/>
  <c r="R214" i="108"/>
  <c r="S214" i="108" s="1"/>
  <c r="C294" i="108"/>
  <c r="R269" i="108"/>
  <c r="S269" i="108" s="1"/>
  <c r="C271" i="108"/>
  <c r="R271" i="108" s="1"/>
  <c r="S271" i="108" s="1"/>
  <c r="R202" i="108"/>
  <c r="B2" i="116"/>
  <c r="C2" i="116" s="1"/>
  <c r="B2" i="114"/>
  <c r="C2" i="114" s="1"/>
  <c r="B2" i="112"/>
  <c r="D2" i="112" s="1"/>
  <c r="B2" i="115"/>
  <c r="C2" i="115" s="1"/>
  <c r="B2" i="113"/>
  <c r="D2" i="113" s="1"/>
  <c r="B2" i="111"/>
  <c r="C2" i="111" s="1"/>
  <c r="C2" i="110"/>
  <c r="E2" i="110" s="1"/>
  <c r="B2" i="107"/>
  <c r="A2" i="116"/>
  <c r="A2" i="114"/>
  <c r="A2" i="112"/>
  <c r="A2" i="115"/>
  <c r="A2" i="113"/>
  <c r="A2" i="111"/>
  <c r="B2" i="110"/>
  <c r="C2" i="107"/>
  <c r="E2" i="107" s="1"/>
  <c r="G2" i="79"/>
  <c r="F2" i="93"/>
  <c r="E2" i="93"/>
  <c r="C4" i="80"/>
  <c r="G4" i="80" s="1"/>
  <c r="C2" i="80"/>
  <c r="G2" i="80" s="1"/>
  <c r="C2" i="83"/>
  <c r="C2" i="99"/>
  <c r="G2" i="99" s="1"/>
  <c r="C2" i="81"/>
  <c r="C2" i="95"/>
  <c r="C2" i="97"/>
  <c r="C4" i="81"/>
  <c r="G4" i="81" s="1"/>
  <c r="C2" i="96"/>
  <c r="C2" i="102"/>
  <c r="C2" i="84"/>
  <c r="C2" i="98"/>
  <c r="G2" i="98" s="1"/>
  <c r="B2" i="101"/>
  <c r="C2" i="82"/>
  <c r="C2" i="94"/>
  <c r="C2" i="100"/>
  <c r="G2" i="100" s="1"/>
  <c r="D2" i="93"/>
  <c r="A2" i="84"/>
  <c r="A2" i="96"/>
  <c r="A2" i="99"/>
  <c r="I2" i="99" s="1"/>
  <c r="A2" i="101"/>
  <c r="A2" i="95"/>
  <c r="A2" i="97"/>
  <c r="A4" i="80"/>
  <c r="A2" i="80"/>
  <c r="A2" i="82"/>
  <c r="A2" i="83"/>
  <c r="A2" i="94"/>
  <c r="A2" i="98"/>
  <c r="I2" i="98" s="1"/>
  <c r="A2" i="100"/>
  <c r="I2" i="100" s="1"/>
  <c r="A2" i="102"/>
  <c r="V127" i="10"/>
  <c r="V130" i="10" s="1"/>
  <c r="T127" i="10"/>
  <c r="T130" i="10" s="1"/>
  <c r="R127" i="10"/>
  <c r="R130" i="10" s="1"/>
  <c r="P127" i="10"/>
  <c r="P130" i="10" s="1"/>
  <c r="O127" i="10"/>
  <c r="O130" i="10" s="1"/>
  <c r="N127" i="10"/>
  <c r="N130" i="10" s="1"/>
  <c r="M127" i="10"/>
  <c r="M130" i="10" s="1"/>
  <c r="L127" i="10"/>
  <c r="L130" i="10" s="1"/>
  <c r="K127" i="10"/>
  <c r="J127" i="10"/>
  <c r="I127" i="10"/>
  <c r="H127" i="10"/>
  <c r="G127" i="10"/>
  <c r="I4" i="80" l="1"/>
  <c r="I4" i="81" s="1"/>
  <c r="I4" i="102" s="1"/>
  <c r="K130" i="10"/>
  <c r="K135" i="10"/>
  <c r="G130" i="10"/>
  <c r="G132" i="10" s="1"/>
  <c r="G135" i="10"/>
  <c r="I2" i="128"/>
  <c r="H130" i="10"/>
  <c r="H135" i="10"/>
  <c r="I130" i="10"/>
  <c r="I135" i="10"/>
  <c r="J130" i="10"/>
  <c r="J135" i="10"/>
  <c r="I2" i="123"/>
  <c r="D155" i="93"/>
  <c r="I2" i="120"/>
  <c r="I3" i="127"/>
  <c r="G2" i="121"/>
  <c r="I41" i="105"/>
  <c r="I39" i="105"/>
  <c r="I40" i="105"/>
  <c r="C264" i="108"/>
  <c r="R239" i="108"/>
  <c r="S239" i="108" s="1"/>
  <c r="C241" i="108"/>
  <c r="R241" i="108" s="1"/>
  <c r="S241" i="108" s="1"/>
  <c r="S227" i="108"/>
  <c r="S228" i="108"/>
  <c r="R261" i="108"/>
  <c r="C286" i="108"/>
  <c r="M62" i="99"/>
  <c r="S236" i="108"/>
  <c r="C319" i="108"/>
  <c r="R294" i="108"/>
  <c r="S294" i="108" s="1"/>
  <c r="C296" i="108"/>
  <c r="R296" i="108" s="1"/>
  <c r="S296" i="108" s="1"/>
  <c r="R227" i="108"/>
  <c r="R329" i="108"/>
  <c r="S325" i="108"/>
  <c r="S329" i="108" s="1"/>
  <c r="R228" i="108"/>
  <c r="R324" i="108"/>
  <c r="S324" i="108" s="1"/>
  <c r="C326" i="108"/>
  <c r="R326" i="108" s="1"/>
  <c r="S326" i="108" s="1"/>
  <c r="R304" i="108"/>
  <c r="S300" i="108"/>
  <c r="S304" i="108" s="1"/>
  <c r="D22" i="93"/>
  <c r="I2" i="80"/>
  <c r="D127" i="10"/>
  <c r="D30" i="105"/>
  <c r="D31" i="105"/>
  <c r="D32" i="105"/>
  <c r="D33" i="105"/>
  <c r="D34" i="105"/>
  <c r="D35" i="105"/>
  <c r="D36" i="105"/>
  <c r="D37" i="105"/>
  <c r="D39" i="105"/>
  <c r="D40" i="105"/>
  <c r="D41" i="105"/>
  <c r="D29" i="105"/>
  <c r="I5" i="80" l="1"/>
  <c r="I5" i="81" s="1"/>
  <c r="E2" i="124"/>
  <c r="I3" i="128"/>
  <c r="I3" i="123"/>
  <c r="B143" i="93" s="1"/>
  <c r="C143" i="93" s="1"/>
  <c r="G143" i="93" s="1"/>
  <c r="B142" i="93"/>
  <c r="I3" i="120"/>
  <c r="B134" i="93" s="1"/>
  <c r="C134" i="93" s="1"/>
  <c r="G134" i="93" s="1"/>
  <c r="D2" i="122"/>
  <c r="E2" i="125" s="1"/>
  <c r="D2" i="124"/>
  <c r="E2" i="126" s="1"/>
  <c r="I2" i="121"/>
  <c r="I3" i="99"/>
  <c r="D71" i="108" s="1"/>
  <c r="J40" i="105"/>
  <c r="R253" i="108"/>
  <c r="R252" i="108"/>
  <c r="R286" i="108"/>
  <c r="C311" i="108"/>
  <c r="S253" i="108"/>
  <c r="S252" i="108"/>
  <c r="S261" i="108"/>
  <c r="C321" i="108"/>
  <c r="R321" i="108" s="1"/>
  <c r="S321" i="108" s="1"/>
  <c r="R319" i="108"/>
  <c r="S319" i="108" s="1"/>
  <c r="AB62" i="99"/>
  <c r="AC62" i="99"/>
  <c r="C266" i="108"/>
  <c r="R266" i="108" s="1"/>
  <c r="S266" i="108" s="1"/>
  <c r="R264" i="108"/>
  <c r="S264" i="108" s="1"/>
  <c r="C289" i="108"/>
  <c r="I32" i="105"/>
  <c r="I30" i="105"/>
  <c r="AD10" i="95"/>
  <c r="AD11" i="95"/>
  <c r="AD13" i="95"/>
  <c r="AD14" i="95"/>
  <c r="AD15" i="95"/>
  <c r="AD16" i="95"/>
  <c r="AD17" i="95"/>
  <c r="AD19" i="95"/>
  <c r="AD20" i="95"/>
  <c r="AD21" i="95"/>
  <c r="AD23" i="95"/>
  <c r="AD25" i="95"/>
  <c r="AD26" i="95"/>
  <c r="AD27" i="95"/>
  <c r="AD29" i="95"/>
  <c r="AD30" i="95"/>
  <c r="AD31" i="95"/>
  <c r="AD32" i="95"/>
  <c r="AD33" i="95"/>
  <c r="AD35" i="95"/>
  <c r="AD36" i="95"/>
  <c r="AD37" i="95"/>
  <c r="AD39" i="95"/>
  <c r="AD41" i="95"/>
  <c r="AD42" i="95"/>
  <c r="AD43" i="95"/>
  <c r="AD45" i="95"/>
  <c r="AD46" i="95"/>
  <c r="AD47" i="95"/>
  <c r="AD48" i="95"/>
  <c r="AD8" i="95"/>
  <c r="AD9" i="95"/>
  <c r="AD12" i="95"/>
  <c r="AD18" i="95"/>
  <c r="AD22" i="95"/>
  <c r="AD24" i="95"/>
  <c r="AD28" i="95"/>
  <c r="AD34" i="95"/>
  <c r="AD38" i="95"/>
  <c r="AD40" i="95"/>
  <c r="AD44" i="95"/>
  <c r="B86" i="93"/>
  <c r="B71" i="93"/>
  <c r="D150" i="93" s="1"/>
  <c r="G150" i="93" s="1"/>
  <c r="AD61" i="100"/>
  <c r="AD60" i="100"/>
  <c r="AD59" i="100"/>
  <c r="AD58" i="100"/>
  <c r="AD57" i="100"/>
  <c r="AD56" i="100"/>
  <c r="AD55" i="100"/>
  <c r="AD54" i="100"/>
  <c r="AD53" i="100"/>
  <c r="AD52" i="100"/>
  <c r="AD51" i="100"/>
  <c r="AD50" i="100"/>
  <c r="AD49" i="100"/>
  <c r="AD48" i="100"/>
  <c r="AD47" i="100"/>
  <c r="AD46" i="100"/>
  <c r="AD45" i="100"/>
  <c r="AD44" i="100"/>
  <c r="AD43" i="100"/>
  <c r="AD42" i="100"/>
  <c r="AD41" i="100"/>
  <c r="AD40" i="100"/>
  <c r="AD39" i="100"/>
  <c r="AD38" i="100"/>
  <c r="AD37" i="100"/>
  <c r="AD36" i="100"/>
  <c r="AD35" i="100"/>
  <c r="AD34" i="100"/>
  <c r="AD33" i="100"/>
  <c r="AD32" i="100"/>
  <c r="AD31" i="100"/>
  <c r="AD30" i="100"/>
  <c r="AD29" i="100"/>
  <c r="AD28" i="100"/>
  <c r="AD27" i="100"/>
  <c r="AD26" i="100"/>
  <c r="AD25" i="100"/>
  <c r="AD24" i="100"/>
  <c r="AD23" i="100"/>
  <c r="AD22" i="100"/>
  <c r="AD21" i="100"/>
  <c r="AD20" i="100"/>
  <c r="AD19" i="100"/>
  <c r="AD17" i="100"/>
  <c r="AD16" i="100"/>
  <c r="AD15" i="100"/>
  <c r="AD14" i="100"/>
  <c r="AD13" i="100"/>
  <c r="AD12" i="100"/>
  <c r="AD11" i="100"/>
  <c r="AD10" i="100"/>
  <c r="AD9" i="100"/>
  <c r="AD8" i="100"/>
  <c r="AD61" i="99"/>
  <c r="AD60" i="99"/>
  <c r="AD59" i="99"/>
  <c r="AD58" i="99"/>
  <c r="AD57" i="99"/>
  <c r="AD56" i="99"/>
  <c r="AD55" i="99"/>
  <c r="AD54" i="99"/>
  <c r="AD53" i="99"/>
  <c r="AD52" i="99"/>
  <c r="AD51" i="99"/>
  <c r="AD50" i="99"/>
  <c r="AD49" i="99"/>
  <c r="AD48" i="99"/>
  <c r="AD47" i="99"/>
  <c r="AD46" i="99"/>
  <c r="AD45" i="99"/>
  <c r="AD44" i="99"/>
  <c r="AD43" i="99"/>
  <c r="AD42" i="99"/>
  <c r="AD41" i="99"/>
  <c r="AD40" i="99"/>
  <c r="AD39" i="99"/>
  <c r="AD38" i="99"/>
  <c r="AD37" i="99"/>
  <c r="AD36" i="99"/>
  <c r="AD35" i="99"/>
  <c r="AD34" i="99"/>
  <c r="AD33" i="99"/>
  <c r="AD32" i="99"/>
  <c r="AD31" i="99"/>
  <c r="AD30" i="99"/>
  <c r="AD29" i="99"/>
  <c r="AD28" i="99"/>
  <c r="AD27" i="99"/>
  <c r="AD26" i="99"/>
  <c r="AD25" i="99"/>
  <c r="AD24" i="99"/>
  <c r="AD23" i="99"/>
  <c r="AD22" i="99"/>
  <c r="AD21" i="99"/>
  <c r="AD20" i="99"/>
  <c r="AD19" i="99"/>
  <c r="AD17" i="99"/>
  <c r="AD16" i="99"/>
  <c r="AD15" i="99"/>
  <c r="AD14" i="99"/>
  <c r="AD13" i="99"/>
  <c r="AD12" i="99"/>
  <c r="AD11" i="99"/>
  <c r="AD10" i="99"/>
  <c r="AD9" i="99"/>
  <c r="AD8" i="99"/>
  <c r="AD61" i="98"/>
  <c r="AD60" i="98"/>
  <c r="AD59" i="98"/>
  <c r="AD58" i="98"/>
  <c r="AD57" i="98"/>
  <c r="AD56" i="98"/>
  <c r="AD55" i="98"/>
  <c r="AD54" i="98"/>
  <c r="AD53" i="98"/>
  <c r="AD52" i="98"/>
  <c r="AD51" i="98"/>
  <c r="AD50" i="98"/>
  <c r="AD49" i="98"/>
  <c r="AD48" i="98"/>
  <c r="AD47" i="98"/>
  <c r="AD46" i="98"/>
  <c r="AD45" i="98"/>
  <c r="AD44" i="98"/>
  <c r="AD43" i="98"/>
  <c r="AD42" i="98"/>
  <c r="AD41" i="98"/>
  <c r="AD40" i="98"/>
  <c r="AD39" i="98"/>
  <c r="AD38" i="98"/>
  <c r="AD37" i="98"/>
  <c r="AD36" i="98"/>
  <c r="AD35" i="98"/>
  <c r="AD34" i="98"/>
  <c r="AD33" i="98"/>
  <c r="AD32" i="98"/>
  <c r="AD31" i="98"/>
  <c r="AD30" i="98"/>
  <c r="AD29" i="98"/>
  <c r="AD28" i="98"/>
  <c r="AD27" i="98"/>
  <c r="AD26" i="98"/>
  <c r="AD25" i="98"/>
  <c r="AD24" i="98"/>
  <c r="AD23" i="98"/>
  <c r="AD22" i="98"/>
  <c r="AD21" i="98"/>
  <c r="AD20" i="98"/>
  <c r="AD19" i="98"/>
  <c r="AD17" i="98"/>
  <c r="AD16" i="98"/>
  <c r="AD15" i="98"/>
  <c r="AD14" i="98"/>
  <c r="AD13" i="98"/>
  <c r="AD12" i="98"/>
  <c r="AD11" i="98"/>
  <c r="AD10" i="98"/>
  <c r="AD9" i="98"/>
  <c r="AD8" i="98"/>
  <c r="AD7" i="98"/>
  <c r="AD61" i="96"/>
  <c r="AD60" i="96"/>
  <c r="AD59" i="96"/>
  <c r="AD58" i="96"/>
  <c r="AD57" i="96"/>
  <c r="AD56" i="96"/>
  <c r="AD55" i="96"/>
  <c r="AD54" i="96"/>
  <c r="AD53" i="96"/>
  <c r="AD52" i="96"/>
  <c r="AD51" i="96"/>
  <c r="AD50" i="96"/>
  <c r="AD49" i="96"/>
  <c r="AD48" i="96"/>
  <c r="AD47" i="96"/>
  <c r="AD46" i="96"/>
  <c r="AD45" i="96"/>
  <c r="AD44" i="96"/>
  <c r="AD43" i="96"/>
  <c r="AD42" i="96"/>
  <c r="AD41" i="96"/>
  <c r="AD40" i="96"/>
  <c r="AD39" i="96"/>
  <c r="AD38" i="96"/>
  <c r="AD37" i="96"/>
  <c r="AD36" i="96"/>
  <c r="AD35" i="96"/>
  <c r="AD34" i="96"/>
  <c r="AD33" i="96"/>
  <c r="AD32" i="96"/>
  <c r="AD31" i="96"/>
  <c r="AD30" i="96"/>
  <c r="AD29" i="96"/>
  <c r="AD28" i="96"/>
  <c r="AD27" i="96"/>
  <c r="AD26" i="96"/>
  <c r="AD25" i="96"/>
  <c r="AD24" i="96"/>
  <c r="AD23" i="96"/>
  <c r="AD22" i="96"/>
  <c r="AD21" i="96"/>
  <c r="AD20" i="96"/>
  <c r="AD19" i="96"/>
  <c r="AD17" i="96"/>
  <c r="AD16" i="96"/>
  <c r="AD15" i="96"/>
  <c r="AD14" i="96"/>
  <c r="AD13" i="96"/>
  <c r="AD12" i="96"/>
  <c r="AD11" i="96"/>
  <c r="AD10" i="96"/>
  <c r="AD9" i="96"/>
  <c r="AD8" i="96"/>
  <c r="AD7" i="96"/>
  <c r="AE31" i="94"/>
  <c r="AE27" i="94"/>
  <c r="AE23" i="94"/>
  <c r="AE19" i="94"/>
  <c r="AE15" i="94"/>
  <c r="AE13" i="94"/>
  <c r="AE11" i="94"/>
  <c r="AE10" i="94"/>
  <c r="AE9" i="94"/>
  <c r="AE8" i="94"/>
  <c r="AE7" i="94"/>
  <c r="AD61" i="83"/>
  <c r="AD60" i="83"/>
  <c r="AD59" i="83"/>
  <c r="AD58" i="83"/>
  <c r="AD57" i="83"/>
  <c r="AD56" i="83"/>
  <c r="AD55" i="83"/>
  <c r="AD54" i="83"/>
  <c r="AD53" i="83"/>
  <c r="AD52" i="83"/>
  <c r="AD51" i="83"/>
  <c r="AD50" i="83"/>
  <c r="AD49" i="83"/>
  <c r="AD48" i="83"/>
  <c r="AD47" i="83"/>
  <c r="AD46" i="83"/>
  <c r="AD45" i="83"/>
  <c r="AD44" i="83"/>
  <c r="AD43" i="83"/>
  <c r="AD42" i="83"/>
  <c r="AD41" i="83"/>
  <c r="AD40" i="83"/>
  <c r="AD39" i="83"/>
  <c r="AD38" i="83"/>
  <c r="AD37" i="83"/>
  <c r="AD36" i="83"/>
  <c r="AD35" i="83"/>
  <c r="AD34" i="83"/>
  <c r="AD33" i="83"/>
  <c r="AD32" i="83"/>
  <c r="AD31" i="83"/>
  <c r="AD30" i="83"/>
  <c r="AD29" i="83"/>
  <c r="AD28" i="83"/>
  <c r="AD27" i="83"/>
  <c r="AD26" i="83"/>
  <c r="AD25" i="83"/>
  <c r="AD24" i="83"/>
  <c r="AD23" i="83"/>
  <c r="AD22" i="83"/>
  <c r="AD21" i="83"/>
  <c r="AD20" i="83"/>
  <c r="AD19" i="83"/>
  <c r="AD18" i="83"/>
  <c r="AD17" i="83"/>
  <c r="AD16" i="83"/>
  <c r="AD15" i="83"/>
  <c r="AD14" i="83"/>
  <c r="AD13" i="83"/>
  <c r="AD12" i="83"/>
  <c r="AD11" i="83"/>
  <c r="AD10" i="83"/>
  <c r="AD9" i="83"/>
  <c r="AD8" i="83"/>
  <c r="AD61" i="84"/>
  <c r="AD60" i="84"/>
  <c r="AD59" i="84"/>
  <c r="AD58" i="84"/>
  <c r="AD57" i="84"/>
  <c r="AD56" i="84"/>
  <c r="AD55" i="84"/>
  <c r="AD54" i="84"/>
  <c r="AD53" i="84"/>
  <c r="AD52" i="84"/>
  <c r="AD51" i="84"/>
  <c r="AD50" i="84"/>
  <c r="AD49" i="84"/>
  <c r="AD38" i="84"/>
  <c r="AD37" i="84"/>
  <c r="AD36" i="84"/>
  <c r="AD35" i="84"/>
  <c r="AD34" i="84"/>
  <c r="AD33" i="84"/>
  <c r="AD32" i="84"/>
  <c r="AD31" i="84"/>
  <c r="AD30" i="84"/>
  <c r="AD29" i="84"/>
  <c r="AD28" i="84"/>
  <c r="AD27" i="84"/>
  <c r="AD26" i="84"/>
  <c r="AD25" i="84"/>
  <c r="AD24" i="84"/>
  <c r="AD23" i="84"/>
  <c r="AD22" i="84"/>
  <c r="AD21" i="84"/>
  <c r="AD20" i="84"/>
  <c r="AD19" i="84"/>
  <c r="AD18" i="84"/>
  <c r="AD17" i="84"/>
  <c r="AD16" i="84"/>
  <c r="AD15" i="84"/>
  <c r="AD14" i="84"/>
  <c r="AD13" i="84"/>
  <c r="AD12" i="84"/>
  <c r="AD11" i="84"/>
  <c r="AD10" i="84"/>
  <c r="AD9" i="84"/>
  <c r="AD8" i="84"/>
  <c r="AD61" i="82"/>
  <c r="AD60" i="82"/>
  <c r="AD59" i="82"/>
  <c r="AD58" i="82"/>
  <c r="AD57" i="82"/>
  <c r="AD56" i="82"/>
  <c r="AD55" i="82"/>
  <c r="AD54" i="82"/>
  <c r="AD53" i="82"/>
  <c r="AD52" i="82"/>
  <c r="AD51" i="82"/>
  <c r="AD50" i="82"/>
  <c r="AD49" i="82"/>
  <c r="AD48" i="82"/>
  <c r="AD47" i="82"/>
  <c r="AD46" i="82"/>
  <c r="AD45" i="82"/>
  <c r="AD44" i="82"/>
  <c r="AD43" i="82"/>
  <c r="AD42" i="82"/>
  <c r="AD41" i="82"/>
  <c r="AD40" i="82"/>
  <c r="AD39" i="82"/>
  <c r="AD38" i="82"/>
  <c r="AD37" i="82"/>
  <c r="AD36" i="82"/>
  <c r="AD35" i="82"/>
  <c r="AD34" i="82"/>
  <c r="AD33" i="82"/>
  <c r="AD32" i="82"/>
  <c r="AD31" i="82"/>
  <c r="AD30" i="82"/>
  <c r="AD29" i="82"/>
  <c r="AD28" i="82"/>
  <c r="AD27" i="82"/>
  <c r="AD26" i="82"/>
  <c r="AD25" i="82"/>
  <c r="AD24" i="82"/>
  <c r="AD23" i="82"/>
  <c r="AD22" i="82"/>
  <c r="AD21" i="82"/>
  <c r="E62" i="93" s="1"/>
  <c r="D69" i="93" s="1"/>
  <c r="AD20" i="82"/>
  <c r="AD19" i="82"/>
  <c r="AD18" i="82"/>
  <c r="AD17" i="82"/>
  <c r="AD16" i="82"/>
  <c r="AD15" i="82"/>
  <c r="AD14" i="82"/>
  <c r="AD13" i="82"/>
  <c r="AD12" i="82"/>
  <c r="AD11" i="82"/>
  <c r="AD10" i="82"/>
  <c r="AD9" i="82"/>
  <c r="AD8" i="82"/>
  <c r="AD61" i="81"/>
  <c r="AD60" i="81"/>
  <c r="AD59" i="81"/>
  <c r="AD58" i="81"/>
  <c r="AD57" i="81"/>
  <c r="AD56" i="81"/>
  <c r="AD55" i="81"/>
  <c r="AD54" i="81"/>
  <c r="AD53" i="81"/>
  <c r="AD52" i="81"/>
  <c r="AD51" i="81"/>
  <c r="AD50" i="81"/>
  <c r="AD49" i="81"/>
  <c r="AD48" i="81"/>
  <c r="AD47" i="81"/>
  <c r="AD46" i="81"/>
  <c r="AD45" i="81"/>
  <c r="AD44" i="81"/>
  <c r="AD43" i="81"/>
  <c r="AD42" i="81"/>
  <c r="AD41" i="81"/>
  <c r="AD40" i="81"/>
  <c r="AD39" i="81"/>
  <c r="AD38" i="81"/>
  <c r="AD37" i="81"/>
  <c r="AD36" i="81"/>
  <c r="AD35" i="81"/>
  <c r="AD34" i="81"/>
  <c r="AD33" i="81"/>
  <c r="AD32" i="81"/>
  <c r="AD31" i="81"/>
  <c r="AD30" i="81"/>
  <c r="AD29" i="81"/>
  <c r="AD28" i="81"/>
  <c r="AD27" i="81"/>
  <c r="AD26" i="81"/>
  <c r="AD25" i="81"/>
  <c r="AD24" i="81"/>
  <c r="AD23" i="81"/>
  <c r="AD22" i="81"/>
  <c r="AD21" i="81"/>
  <c r="AD20" i="81"/>
  <c r="AD19" i="81"/>
  <c r="AD18" i="81"/>
  <c r="AD17" i="81"/>
  <c r="AD16" i="81"/>
  <c r="AD15" i="81"/>
  <c r="AD14" i="81"/>
  <c r="AD13" i="81"/>
  <c r="AD12" i="81"/>
  <c r="AD11" i="81"/>
  <c r="AD10" i="81"/>
  <c r="AD9" i="81"/>
  <c r="AD8" i="81"/>
  <c r="AD61" i="80"/>
  <c r="AD60" i="80"/>
  <c r="AD59" i="80"/>
  <c r="AD58" i="80"/>
  <c r="AD57" i="80"/>
  <c r="AD56" i="80"/>
  <c r="AD55" i="80"/>
  <c r="AD54" i="80"/>
  <c r="AD53" i="80"/>
  <c r="AD52" i="80"/>
  <c r="AD51" i="80"/>
  <c r="AD50" i="80"/>
  <c r="AD49" i="80"/>
  <c r="AD48" i="80"/>
  <c r="AD47" i="80"/>
  <c r="AD46" i="80"/>
  <c r="AD45" i="80"/>
  <c r="AD44" i="80"/>
  <c r="AD43" i="80"/>
  <c r="AD42" i="80"/>
  <c r="AD41" i="80"/>
  <c r="AD40" i="80"/>
  <c r="AD39" i="80"/>
  <c r="AD38" i="80"/>
  <c r="AD37" i="80"/>
  <c r="AD36" i="80"/>
  <c r="AD35" i="80"/>
  <c r="AD34" i="80"/>
  <c r="AD33" i="80"/>
  <c r="AD32" i="80"/>
  <c r="AD31" i="80"/>
  <c r="AD30" i="80"/>
  <c r="AD29" i="80"/>
  <c r="AD28" i="80"/>
  <c r="AD27" i="80"/>
  <c r="AD26" i="80"/>
  <c r="AD25" i="80"/>
  <c r="AD24" i="80"/>
  <c r="AD23" i="80"/>
  <c r="AD22" i="80"/>
  <c r="AD21" i="80"/>
  <c r="AD20" i="80"/>
  <c r="AD19" i="80"/>
  <c r="AD18" i="80"/>
  <c r="AD17" i="80"/>
  <c r="AD16" i="80"/>
  <c r="AD15" i="80"/>
  <c r="AD14" i="80"/>
  <c r="AD13" i="80"/>
  <c r="AD12" i="80"/>
  <c r="AD11" i="80"/>
  <c r="AD10" i="80"/>
  <c r="AD9" i="80"/>
  <c r="AD8" i="80"/>
  <c r="C62" i="79"/>
  <c r="B21" i="93" s="1"/>
  <c r="D62" i="79"/>
  <c r="M62" i="79"/>
  <c r="O62" i="79"/>
  <c r="AD8" i="79"/>
  <c r="AD9" i="79"/>
  <c r="AD10" i="79"/>
  <c r="AD11" i="79"/>
  <c r="AD12" i="79"/>
  <c r="AD13" i="79"/>
  <c r="AD14" i="79"/>
  <c r="AD15" i="79"/>
  <c r="AD16" i="79"/>
  <c r="AD17" i="79"/>
  <c r="AD19" i="79"/>
  <c r="AD20" i="79"/>
  <c r="AD21" i="79"/>
  <c r="AD22" i="79"/>
  <c r="AD23" i="79"/>
  <c r="AD24" i="79"/>
  <c r="AD25" i="79"/>
  <c r="AD26" i="79"/>
  <c r="AD27" i="79"/>
  <c r="AD28" i="79"/>
  <c r="AD29" i="79"/>
  <c r="AD30" i="79"/>
  <c r="AD31" i="79"/>
  <c r="AD32" i="79"/>
  <c r="AD33" i="79"/>
  <c r="AD34" i="79"/>
  <c r="AD35" i="79"/>
  <c r="AD36" i="79"/>
  <c r="AD37" i="79"/>
  <c r="AD38" i="79"/>
  <c r="AD39" i="79"/>
  <c r="AD40" i="79"/>
  <c r="AD41" i="79"/>
  <c r="AD42" i="79"/>
  <c r="AD43" i="79"/>
  <c r="AD44" i="79"/>
  <c r="AD45" i="79"/>
  <c r="AD46" i="79"/>
  <c r="AD47" i="79"/>
  <c r="AD48" i="79"/>
  <c r="AD49" i="79"/>
  <c r="AD50" i="79"/>
  <c r="AD51" i="79"/>
  <c r="AD52" i="79"/>
  <c r="AD53" i="79"/>
  <c r="AD54" i="79"/>
  <c r="AD55" i="79"/>
  <c r="AD56" i="79"/>
  <c r="AD57" i="79"/>
  <c r="AD58" i="79"/>
  <c r="AD59" i="79"/>
  <c r="AD60" i="79"/>
  <c r="AD61" i="79"/>
  <c r="AB62" i="79"/>
  <c r="B7" i="102"/>
  <c r="Z7" i="102" s="1"/>
  <c r="AA7" i="102" s="1"/>
  <c r="B22" i="93" l="1"/>
  <c r="B164" i="93"/>
  <c r="C164" i="93" s="1"/>
  <c r="G164" i="93" s="1"/>
  <c r="B163" i="93"/>
  <c r="C163" i="93" s="1"/>
  <c r="G163" i="93" s="1"/>
  <c r="B176" i="93"/>
  <c r="B144" i="93"/>
  <c r="C142" i="93"/>
  <c r="E3" i="124"/>
  <c r="B23" i="93"/>
  <c r="B165" i="93"/>
  <c r="C165" i="93" s="1"/>
  <c r="C153" i="93"/>
  <c r="G153" i="93" s="1"/>
  <c r="F71" i="93"/>
  <c r="C71" i="93" s="1"/>
  <c r="F2" i="126"/>
  <c r="I3" i="121"/>
  <c r="B133" i="93" s="1"/>
  <c r="E2" i="122"/>
  <c r="F2" i="125" s="1"/>
  <c r="E56" i="93"/>
  <c r="AD18" i="99"/>
  <c r="C119" i="93" s="1"/>
  <c r="AA62" i="102"/>
  <c r="Z62" i="102"/>
  <c r="R311" i="108"/>
  <c r="S311" i="108" s="1"/>
  <c r="F335" i="108"/>
  <c r="B110" i="93" s="1"/>
  <c r="C110" i="93" s="1"/>
  <c r="R278" i="108"/>
  <c r="M62" i="100"/>
  <c r="S278" i="108"/>
  <c r="S277" i="108"/>
  <c r="S286" i="108"/>
  <c r="R289" i="108"/>
  <c r="S289" i="108" s="1"/>
  <c r="C314" i="108"/>
  <c r="C291" i="108"/>
  <c r="R291" i="108" s="1"/>
  <c r="S291" i="108" s="1"/>
  <c r="R277" i="108"/>
  <c r="B45" i="93"/>
  <c r="C45" i="93" s="1"/>
  <c r="B32" i="93"/>
  <c r="C32" i="93" s="1"/>
  <c r="AC62" i="79"/>
  <c r="AD62" i="79" s="1"/>
  <c r="G49" i="112"/>
  <c r="G49" i="113"/>
  <c r="F49" i="116"/>
  <c r="F49" i="111"/>
  <c r="F49" i="114"/>
  <c r="F49" i="115"/>
  <c r="D7" i="110"/>
  <c r="H49" i="116"/>
  <c r="H49" i="115"/>
  <c r="H49" i="114"/>
  <c r="I49" i="113"/>
  <c r="I49" i="112"/>
  <c r="H49" i="111"/>
  <c r="H47" i="110"/>
  <c r="F7" i="110"/>
  <c r="G7" i="110"/>
  <c r="R28" i="108"/>
  <c r="R29" i="108" s="1"/>
  <c r="R30" i="108" s="1"/>
  <c r="S28" i="108"/>
  <c r="S29" i="108" s="1"/>
  <c r="S30" i="108" s="1"/>
  <c r="AD18" i="79"/>
  <c r="AD12" i="94"/>
  <c r="AE12" i="94"/>
  <c r="AD14" i="94"/>
  <c r="AE14" i="94"/>
  <c r="AD16" i="94"/>
  <c r="AE16" i="94"/>
  <c r="AD18" i="94"/>
  <c r="AE18" i="94"/>
  <c r="AD20" i="94"/>
  <c r="AE20" i="94"/>
  <c r="AD22" i="94"/>
  <c r="AE22" i="94"/>
  <c r="AD24" i="94"/>
  <c r="AE24" i="94"/>
  <c r="AD26" i="94"/>
  <c r="AE26" i="94"/>
  <c r="AD28" i="94"/>
  <c r="AE28" i="94"/>
  <c r="AD30" i="94"/>
  <c r="AE30" i="94"/>
  <c r="AD32" i="94"/>
  <c r="AE32" i="94"/>
  <c r="AD34" i="94"/>
  <c r="AE34" i="94"/>
  <c r="AD36" i="94"/>
  <c r="AE36" i="94"/>
  <c r="AD17" i="94"/>
  <c r="AE17" i="94"/>
  <c r="AD21" i="94"/>
  <c r="AE21" i="94"/>
  <c r="AD25" i="94"/>
  <c r="AE25" i="94"/>
  <c r="AD29" i="94"/>
  <c r="AE29" i="94"/>
  <c r="AD35" i="94"/>
  <c r="AE35" i="94"/>
  <c r="AD37" i="94"/>
  <c r="AE37" i="94"/>
  <c r="AD62" i="83"/>
  <c r="B88" i="93"/>
  <c r="B85" i="93"/>
  <c r="H35" i="105"/>
  <c r="B65" i="93"/>
  <c r="B35" i="93"/>
  <c r="B119" i="93"/>
  <c r="H37" i="105"/>
  <c r="J37" i="105" s="1"/>
  <c r="B129" i="93"/>
  <c r="H36" i="105"/>
  <c r="B97" i="93"/>
  <c r="B70" i="93"/>
  <c r="H34" i="105"/>
  <c r="H33" i="105"/>
  <c r="B66" i="93"/>
  <c r="B62" i="93"/>
  <c r="H30" i="105"/>
  <c r="B30" i="93"/>
  <c r="H29" i="105"/>
  <c r="B16" i="93"/>
  <c r="H31" i="105"/>
  <c r="B49" i="93"/>
  <c r="B43" i="93"/>
  <c r="B24" i="93"/>
  <c r="AD62" i="80"/>
  <c r="AD62" i="81"/>
  <c r="AD62" i="82"/>
  <c r="AD62" i="95"/>
  <c r="AD38" i="94"/>
  <c r="AE38" i="94"/>
  <c r="AD40" i="94"/>
  <c r="AE40" i="94"/>
  <c r="AD39" i="94"/>
  <c r="AE39" i="94"/>
  <c r="AD42" i="94"/>
  <c r="AE42" i="94"/>
  <c r="AD44" i="94"/>
  <c r="AE44" i="94"/>
  <c r="AD46" i="94"/>
  <c r="AE46" i="94"/>
  <c r="AD48" i="94"/>
  <c r="AE48" i="94"/>
  <c r="AD50" i="94"/>
  <c r="AE50" i="94"/>
  <c r="AD52" i="94"/>
  <c r="AE52" i="94"/>
  <c r="AD54" i="94"/>
  <c r="AE54" i="94"/>
  <c r="AD56" i="94"/>
  <c r="AE56" i="94"/>
  <c r="AD58" i="94"/>
  <c r="AE58" i="94"/>
  <c r="AD60" i="94"/>
  <c r="AE60" i="94"/>
  <c r="AD41" i="94"/>
  <c r="AE41" i="94"/>
  <c r="AD43" i="94"/>
  <c r="AE43" i="94"/>
  <c r="AD45" i="94"/>
  <c r="AE45" i="94"/>
  <c r="AD47" i="94"/>
  <c r="AE47" i="94"/>
  <c r="AD49" i="94"/>
  <c r="AE49" i="94"/>
  <c r="AD51" i="94"/>
  <c r="AE51" i="94"/>
  <c r="AD53" i="94"/>
  <c r="AE53" i="94"/>
  <c r="AD55" i="94"/>
  <c r="AE55" i="94"/>
  <c r="AD57" i="94"/>
  <c r="AE57" i="94"/>
  <c r="AD59" i="94"/>
  <c r="AE59" i="94"/>
  <c r="AD61" i="94"/>
  <c r="AE61" i="94"/>
  <c r="AD33" i="94"/>
  <c r="AE33" i="94"/>
  <c r="AD11" i="94"/>
  <c r="AD10" i="94"/>
  <c r="AD9" i="94"/>
  <c r="AD8" i="94"/>
  <c r="AD31" i="94"/>
  <c r="AD27" i="94"/>
  <c r="AD23" i="94"/>
  <c r="AD19" i="94"/>
  <c r="AD15" i="94"/>
  <c r="AD13" i="94"/>
  <c r="C133" i="93" l="1"/>
  <c r="G133" i="93" s="1"/>
  <c r="C138" i="93"/>
  <c r="G138" i="93" s="1"/>
  <c r="D137" i="93"/>
  <c r="G137" i="93" s="1"/>
  <c r="C155" i="93"/>
  <c r="C144" i="93"/>
  <c r="G144" i="93" s="1"/>
  <c r="G165" i="93"/>
  <c r="E44" i="93"/>
  <c r="D149" i="93"/>
  <c r="G149" i="93" s="1"/>
  <c r="E31" i="93"/>
  <c r="D44" i="93"/>
  <c r="D31" i="93"/>
  <c r="E3" i="122"/>
  <c r="F3" i="125" s="1"/>
  <c r="F3" i="126"/>
  <c r="F44" i="93"/>
  <c r="F31" i="93"/>
  <c r="C65" i="93"/>
  <c r="G65" i="93" s="1"/>
  <c r="J41" i="105"/>
  <c r="E96" i="93"/>
  <c r="Q18" i="96"/>
  <c r="Q18" i="102" s="1"/>
  <c r="AB18" i="102" s="1"/>
  <c r="AC18" i="102" s="1"/>
  <c r="G110" i="93"/>
  <c r="B124" i="93"/>
  <c r="I3" i="100"/>
  <c r="R303" i="108"/>
  <c r="R302" i="108"/>
  <c r="AB62" i="100"/>
  <c r="Q62" i="98"/>
  <c r="C316" i="108"/>
  <c r="R316" i="108" s="1"/>
  <c r="R314" i="108"/>
  <c r="S302" i="108"/>
  <c r="S303" i="108"/>
  <c r="L14" i="110"/>
  <c r="Q14" i="110" s="1"/>
  <c r="C47" i="110"/>
  <c r="D47" i="110"/>
  <c r="K14" i="110"/>
  <c r="F47" i="110"/>
  <c r="L20" i="110"/>
  <c r="Q20" i="110" s="1"/>
  <c r="J25" i="113"/>
  <c r="J25" i="112"/>
  <c r="L45" i="110"/>
  <c r="J47" i="113"/>
  <c r="B49" i="112"/>
  <c r="J7" i="112"/>
  <c r="E49" i="113"/>
  <c r="L15" i="110"/>
  <c r="R15" i="110" s="1"/>
  <c r="J16" i="112"/>
  <c r="L19" i="110"/>
  <c r="L29" i="110"/>
  <c r="R29" i="110" s="1"/>
  <c r="K34" i="110"/>
  <c r="J27" i="113"/>
  <c r="J27" i="112"/>
  <c r="K30" i="110"/>
  <c r="J34" i="112"/>
  <c r="L27" i="110"/>
  <c r="J32" i="113"/>
  <c r="J32" i="112"/>
  <c r="D49" i="111"/>
  <c r="C49" i="112"/>
  <c r="J47" i="112"/>
  <c r="B49" i="114"/>
  <c r="J15" i="113"/>
  <c r="L38" i="110"/>
  <c r="R38" i="110" s="1"/>
  <c r="J40" i="113"/>
  <c r="J40" i="112"/>
  <c r="K22" i="110"/>
  <c r="J28" i="112"/>
  <c r="L25" i="110"/>
  <c r="Q25" i="110" s="1"/>
  <c r="J21" i="113"/>
  <c r="K23" i="110"/>
  <c r="J29" i="112"/>
  <c r="K33" i="110"/>
  <c r="J37" i="113"/>
  <c r="L8" i="110"/>
  <c r="R8" i="110" s="1"/>
  <c r="J9" i="113"/>
  <c r="J9" i="112"/>
  <c r="K32" i="110"/>
  <c r="J36" i="112"/>
  <c r="L10" i="110"/>
  <c r="R10" i="110" s="1"/>
  <c r="J11" i="113"/>
  <c r="J11" i="112"/>
  <c r="L21" i="110"/>
  <c r="Q21" i="110" s="1"/>
  <c r="J26" i="113"/>
  <c r="J26" i="112"/>
  <c r="E49" i="112"/>
  <c r="J10" i="112"/>
  <c r="C49" i="113"/>
  <c r="J15" i="112"/>
  <c r="J21" i="112"/>
  <c r="J10" i="113"/>
  <c r="D49" i="116"/>
  <c r="J7" i="113"/>
  <c r="B49" i="113"/>
  <c r="B49" i="116"/>
  <c r="D49" i="114"/>
  <c r="J33" i="113"/>
  <c r="J33" i="112"/>
  <c r="L35" i="110"/>
  <c r="Q35" i="110" s="1"/>
  <c r="J30" i="113"/>
  <c r="J30" i="112"/>
  <c r="L18" i="110"/>
  <c r="Q18" i="110" s="1"/>
  <c r="J19" i="113"/>
  <c r="K31" i="110"/>
  <c r="K36" i="110"/>
  <c r="J38" i="113"/>
  <c r="L39" i="110"/>
  <c r="J14" i="113"/>
  <c r="K28" i="110"/>
  <c r="J23" i="113"/>
  <c r="J23" i="112"/>
  <c r="L24" i="110"/>
  <c r="Q24" i="110" s="1"/>
  <c r="J31" i="112"/>
  <c r="L26" i="110"/>
  <c r="Q26" i="110" s="1"/>
  <c r="L12" i="110"/>
  <c r="R12" i="110" s="1"/>
  <c r="J13" i="113"/>
  <c r="J13" i="112"/>
  <c r="J20" i="113"/>
  <c r="J24" i="113"/>
  <c r="D49" i="115"/>
  <c r="J34" i="113"/>
  <c r="J41" i="113"/>
  <c r="B49" i="111"/>
  <c r="B49" i="115"/>
  <c r="L13" i="107"/>
  <c r="K13" i="110"/>
  <c r="L11" i="107"/>
  <c r="K11" i="110"/>
  <c r="K7" i="107"/>
  <c r="L20" i="107"/>
  <c r="L36" i="107"/>
  <c r="L39" i="107"/>
  <c r="K16" i="107"/>
  <c r="L19" i="107"/>
  <c r="K33" i="107"/>
  <c r="L10" i="107"/>
  <c r="L27" i="107"/>
  <c r="L8" i="107"/>
  <c r="L32" i="107"/>
  <c r="K12" i="107"/>
  <c r="K29" i="107"/>
  <c r="K28" i="107"/>
  <c r="L18" i="107"/>
  <c r="K38" i="107"/>
  <c r="L30" i="107"/>
  <c r="L26" i="107"/>
  <c r="L34" i="107"/>
  <c r="L31" i="107"/>
  <c r="K22" i="107"/>
  <c r="K24" i="107"/>
  <c r="K15" i="107"/>
  <c r="L9" i="107"/>
  <c r="K35" i="107"/>
  <c r="L21" i="107"/>
  <c r="K25" i="107"/>
  <c r="L23" i="107"/>
  <c r="L7" i="107"/>
  <c r="D47" i="107"/>
  <c r="K11" i="107"/>
  <c r="F47" i="107"/>
  <c r="C47" i="107"/>
  <c r="G32" i="93"/>
  <c r="B62" i="102"/>
  <c r="B1" i="93"/>
  <c r="B62" i="97"/>
  <c r="B62" i="100"/>
  <c r="B62" i="99"/>
  <c r="B62" i="98"/>
  <c r="B62" i="94"/>
  <c r="B62" i="95"/>
  <c r="B62" i="83"/>
  <c r="B62" i="84"/>
  <c r="B62" i="82"/>
  <c r="B62" i="81"/>
  <c r="B62" i="80"/>
  <c r="D21" i="61" s="1"/>
  <c r="B62" i="79"/>
  <c r="E17" i="93" s="1"/>
  <c r="J32" i="105"/>
  <c r="J30" i="105"/>
  <c r="E133" i="93" l="1"/>
  <c r="E57" i="93"/>
  <c r="G1" i="93"/>
  <c r="E63" i="93"/>
  <c r="C63" i="93"/>
  <c r="G21" i="61"/>
  <c r="E71" i="93"/>
  <c r="C152" i="93"/>
  <c r="G152" i="93" s="1"/>
  <c r="C44" i="93"/>
  <c r="G44" i="93" s="1"/>
  <c r="C31" i="93"/>
  <c r="G31" i="93" s="1"/>
  <c r="AB18" i="96"/>
  <c r="AC18" i="96" s="1"/>
  <c r="AD18" i="96" s="1"/>
  <c r="Q62" i="96"/>
  <c r="H38" i="105" s="1"/>
  <c r="J38" i="105" s="1"/>
  <c r="E142" i="93"/>
  <c r="I3" i="98"/>
  <c r="G17" i="93"/>
  <c r="C21" i="61"/>
  <c r="F21" i="61"/>
  <c r="E78" i="93"/>
  <c r="C78" i="93" s="1"/>
  <c r="G78" i="93" s="1"/>
  <c r="E87" i="93"/>
  <c r="G18" i="101"/>
  <c r="Q62" i="102"/>
  <c r="B114" i="93"/>
  <c r="J39" i="105"/>
  <c r="R14" i="110"/>
  <c r="K29" i="110"/>
  <c r="K45" i="110"/>
  <c r="AB62" i="98"/>
  <c r="S314" i="108"/>
  <c r="S328" i="108" s="1"/>
  <c r="R328" i="108"/>
  <c r="S316" i="108"/>
  <c r="S327" i="108" s="1"/>
  <c r="R327" i="108"/>
  <c r="AC62" i="100"/>
  <c r="AD18" i="100"/>
  <c r="Q12" i="110"/>
  <c r="R24" i="110"/>
  <c r="K24" i="110"/>
  <c r="Q10" i="110"/>
  <c r="J31" i="113"/>
  <c r="J20" i="112"/>
  <c r="J12" i="113"/>
  <c r="K10" i="110"/>
  <c r="K38" i="110"/>
  <c r="R39" i="110"/>
  <c r="Q39" i="110"/>
  <c r="K39" i="110"/>
  <c r="K12" i="110"/>
  <c r="K21" i="110"/>
  <c r="L31" i="110"/>
  <c r="Q31" i="110" s="1"/>
  <c r="L30" i="110"/>
  <c r="Q30" i="110" s="1"/>
  <c r="J16" i="113"/>
  <c r="J36" i="113"/>
  <c r="Q38" i="110"/>
  <c r="Q15" i="110"/>
  <c r="L34" i="110"/>
  <c r="Q34" i="110" s="1"/>
  <c r="K26" i="110"/>
  <c r="K25" i="110"/>
  <c r="K15" i="110"/>
  <c r="R25" i="110"/>
  <c r="L23" i="110"/>
  <c r="J8" i="112"/>
  <c r="K8" i="110"/>
  <c r="K18" i="110"/>
  <c r="J22" i="113"/>
  <c r="K20" i="110"/>
  <c r="J19" i="112"/>
  <c r="J14" i="112"/>
  <c r="R21" i="110"/>
  <c r="R35" i="110"/>
  <c r="R20" i="110"/>
  <c r="R18" i="110"/>
  <c r="R26" i="110"/>
  <c r="Q8" i="110"/>
  <c r="Q29" i="110"/>
  <c r="J22" i="112"/>
  <c r="J35" i="112"/>
  <c r="J17" i="113"/>
  <c r="J29" i="113"/>
  <c r="J37" i="112"/>
  <c r="J41" i="112"/>
  <c r="J35" i="113"/>
  <c r="Q27" i="110"/>
  <c r="R27" i="110"/>
  <c r="K13" i="107"/>
  <c r="K27" i="110"/>
  <c r="K19" i="110"/>
  <c r="L28" i="110"/>
  <c r="L36" i="110"/>
  <c r="J12" i="112"/>
  <c r="J28" i="113"/>
  <c r="J24" i="112"/>
  <c r="J38" i="112"/>
  <c r="E47" i="110"/>
  <c r="L32" i="110"/>
  <c r="J17" i="112"/>
  <c r="L33" i="110"/>
  <c r="K35" i="110"/>
  <c r="L22" i="110"/>
  <c r="J8" i="113"/>
  <c r="K9" i="110"/>
  <c r="L9" i="110"/>
  <c r="J47" i="110"/>
  <c r="K7" i="110"/>
  <c r="L7" i="110"/>
  <c r="L13" i="110"/>
  <c r="L16" i="110"/>
  <c r="K16" i="110"/>
  <c r="L11" i="110"/>
  <c r="L33" i="107"/>
  <c r="Q33" i="107" s="1"/>
  <c r="K20" i="107"/>
  <c r="K36" i="107"/>
  <c r="L16" i="107"/>
  <c r="Q16" i="107" s="1"/>
  <c r="K39" i="107"/>
  <c r="L12" i="107"/>
  <c r="R12" i="107" s="1"/>
  <c r="K19" i="107"/>
  <c r="K10" i="107"/>
  <c r="K27" i="107"/>
  <c r="K8" i="107"/>
  <c r="K32" i="107"/>
  <c r="L29" i="107"/>
  <c r="R29" i="107" s="1"/>
  <c r="K30" i="107"/>
  <c r="L24" i="107"/>
  <c r="Q24" i="107" s="1"/>
  <c r="K31" i="107"/>
  <c r="K14" i="107"/>
  <c r="L14" i="107"/>
  <c r="R14" i="107" s="1"/>
  <c r="L28" i="107"/>
  <c r="Q28" i="107" s="1"/>
  <c r="L15" i="107"/>
  <c r="R15" i="107" s="1"/>
  <c r="L38" i="107"/>
  <c r="Q38" i="107" s="1"/>
  <c r="K34" i="107"/>
  <c r="L35" i="107"/>
  <c r="Q35" i="107" s="1"/>
  <c r="K26" i="107"/>
  <c r="K21" i="107"/>
  <c r="K18" i="107"/>
  <c r="K23" i="107"/>
  <c r="L22" i="107"/>
  <c r="Q22" i="107" s="1"/>
  <c r="K9" i="107"/>
  <c r="L25" i="107"/>
  <c r="Q25" i="107" s="1"/>
  <c r="Q34" i="107"/>
  <c r="R34" i="107"/>
  <c r="Q10" i="107"/>
  <c r="R10" i="107"/>
  <c r="Q36" i="107"/>
  <c r="R36" i="107"/>
  <c r="Q32" i="107"/>
  <c r="R32" i="107"/>
  <c r="Q30" i="107"/>
  <c r="R30" i="107"/>
  <c r="Q13" i="107"/>
  <c r="R13" i="107"/>
  <c r="Q11" i="107"/>
  <c r="R11" i="107"/>
  <c r="Q9" i="107"/>
  <c r="R9" i="107"/>
  <c r="Q20" i="107"/>
  <c r="R20" i="107"/>
  <c r="Q8" i="107"/>
  <c r="R8" i="107"/>
  <c r="Q39" i="107"/>
  <c r="R39" i="107"/>
  <c r="Q18" i="107"/>
  <c r="R18" i="107"/>
  <c r="Q27" i="107"/>
  <c r="R27" i="107"/>
  <c r="Q21" i="107"/>
  <c r="R21" i="107"/>
  <c r="Q26" i="107"/>
  <c r="R26" i="107"/>
  <c r="Q31" i="107"/>
  <c r="R31" i="107"/>
  <c r="Q23" i="107"/>
  <c r="R23" i="107"/>
  <c r="R7" i="107"/>
  <c r="Q7" i="107"/>
  <c r="E69" i="93"/>
  <c r="E29" i="93"/>
  <c r="E84" i="93"/>
  <c r="E42" i="93"/>
  <c r="E61" i="93"/>
  <c r="E15" i="93"/>
  <c r="E104" i="93"/>
  <c r="E55" i="93"/>
  <c r="E95" i="93"/>
  <c r="E128" i="93"/>
  <c r="C127" i="10"/>
  <c r="E127" i="10"/>
  <c r="B127" i="10"/>
  <c r="K3" i="93"/>
  <c r="AC62" i="96" l="1"/>
  <c r="F155" i="93"/>
  <c r="F156" i="93"/>
  <c r="F154" i="93"/>
  <c r="C154" i="93" s="1"/>
  <c r="G154" i="93" s="1"/>
  <c r="F160" i="93"/>
  <c r="C160" i="93" s="1"/>
  <c r="G160" i="93" s="1"/>
  <c r="F161" i="93"/>
  <c r="C161" i="93" s="1"/>
  <c r="G161" i="93" s="1"/>
  <c r="F158" i="93"/>
  <c r="C158" i="93" s="1"/>
  <c r="G158" i="93" s="1"/>
  <c r="F159" i="93"/>
  <c r="C159" i="93" s="1"/>
  <c r="G159" i="93" s="1"/>
  <c r="F157" i="93"/>
  <c r="C157" i="93" s="1"/>
  <c r="G157" i="93" s="1"/>
  <c r="C151" i="93"/>
  <c r="AB62" i="96"/>
  <c r="G142" i="93"/>
  <c r="H4" i="93"/>
  <c r="H47" i="126"/>
  <c r="L17" i="126"/>
  <c r="L47" i="126" s="1"/>
  <c r="K17" i="126"/>
  <c r="K47" i="126" s="1"/>
  <c r="H47" i="125"/>
  <c r="L17" i="125"/>
  <c r="L47" i="125" s="1"/>
  <c r="K17" i="125"/>
  <c r="K47" i="125" s="1"/>
  <c r="R16" i="107"/>
  <c r="G62" i="101"/>
  <c r="H17" i="107"/>
  <c r="H17" i="131" s="1"/>
  <c r="C124" i="93"/>
  <c r="G124" i="93" s="1"/>
  <c r="AC62" i="98"/>
  <c r="AD18" i="98"/>
  <c r="C114" i="93" s="1"/>
  <c r="R31" i="110"/>
  <c r="R30" i="110"/>
  <c r="R34" i="110"/>
  <c r="Q23" i="110"/>
  <c r="R23" i="110"/>
  <c r="C49" i="116"/>
  <c r="R36" i="110"/>
  <c r="Q36" i="110"/>
  <c r="C49" i="114"/>
  <c r="R28" i="110"/>
  <c r="Q28" i="110"/>
  <c r="Q22" i="110"/>
  <c r="R22" i="110"/>
  <c r="D49" i="112"/>
  <c r="R33" i="110"/>
  <c r="Q33" i="110"/>
  <c r="Q32" i="110"/>
  <c r="R32" i="110"/>
  <c r="D49" i="113"/>
  <c r="C49" i="111"/>
  <c r="C49" i="115"/>
  <c r="R16" i="110"/>
  <c r="Q16" i="110"/>
  <c r="Q13" i="110"/>
  <c r="R13" i="110"/>
  <c r="Q9" i="110"/>
  <c r="R9" i="110"/>
  <c r="Q11" i="110"/>
  <c r="R11" i="110"/>
  <c r="Q7" i="110"/>
  <c r="R7" i="110"/>
  <c r="R33" i="107"/>
  <c r="Q15" i="107"/>
  <c r="Q12" i="107"/>
  <c r="Q29" i="107"/>
  <c r="Q14" i="107"/>
  <c r="R24" i="107"/>
  <c r="R28" i="107"/>
  <c r="R38" i="107"/>
  <c r="R35" i="107"/>
  <c r="R22" i="107"/>
  <c r="R25" i="107"/>
  <c r="D97" i="93"/>
  <c r="D96" i="93"/>
  <c r="D43" i="93"/>
  <c r="D70" i="93"/>
  <c r="D30" i="93"/>
  <c r="D105" i="93"/>
  <c r="D62" i="93"/>
  <c r="D16" i="93"/>
  <c r="D56" i="93"/>
  <c r="D15" i="93"/>
  <c r="C156" i="93" l="1"/>
  <c r="G156" i="93" s="1"/>
  <c r="G155" i="93"/>
  <c r="G151" i="93"/>
  <c r="H47" i="131"/>
  <c r="L17" i="131"/>
  <c r="K17" i="131"/>
  <c r="C96" i="93"/>
  <c r="G96" i="93" s="1"/>
  <c r="C62" i="93"/>
  <c r="G62" i="93" s="1"/>
  <c r="C56" i="93"/>
  <c r="G56" i="93" s="1"/>
  <c r="D2" i="101"/>
  <c r="G2" i="102"/>
  <c r="G2" i="97"/>
  <c r="I2" i="97" s="1"/>
  <c r="D141" i="108"/>
  <c r="G2" i="96"/>
  <c r="I2" i="96" s="1"/>
  <c r="I38" i="105" s="1"/>
  <c r="G2" i="94"/>
  <c r="I2" i="94" s="1"/>
  <c r="G2" i="95"/>
  <c r="I2" i="95" s="1"/>
  <c r="AD49" i="95" s="1"/>
  <c r="G2" i="83"/>
  <c r="G2" i="84"/>
  <c r="I2" i="84" s="1"/>
  <c r="G2" i="82"/>
  <c r="I2" i="82" s="1"/>
  <c r="G2" i="81"/>
  <c r="C86" i="93" l="1"/>
  <c r="G86" i="93" s="1"/>
  <c r="G109" i="93"/>
  <c r="G71" i="93"/>
  <c r="I34" i="105"/>
  <c r="J34" i="105" s="1"/>
  <c r="I33" i="105"/>
  <c r="J33" i="105" s="1"/>
  <c r="G63" i="93"/>
  <c r="I35" i="105"/>
  <c r="J35" i="105" s="1"/>
  <c r="I36" i="105"/>
  <c r="J36" i="105" s="1"/>
  <c r="I37" i="105"/>
  <c r="G114" i="93"/>
  <c r="G119" i="93"/>
  <c r="I2" i="79"/>
  <c r="I29" i="105" l="1"/>
  <c r="J29" i="105" s="1"/>
  <c r="AD7" i="97"/>
  <c r="AD7" i="100"/>
  <c r="AD7" i="99"/>
  <c r="AD7" i="95"/>
  <c r="AD7" i="94"/>
  <c r="C97" i="93" s="1"/>
  <c r="G97" i="93" s="1"/>
  <c r="B92" i="93"/>
  <c r="G92" i="93" s="1"/>
  <c r="B91" i="93"/>
  <c r="G91" i="93" s="1"/>
  <c r="B90" i="93"/>
  <c r="G90" i="93" s="1"/>
  <c r="B89" i="93"/>
  <c r="G89" i="93" s="1"/>
  <c r="B87" i="93"/>
  <c r="C87" i="93" s="1"/>
  <c r="G87" i="93" s="1"/>
  <c r="C129" i="93" l="1"/>
  <c r="G129" i="93" s="1"/>
  <c r="AD7" i="83"/>
  <c r="AD7" i="84"/>
  <c r="AD7" i="82"/>
  <c r="AD7" i="81"/>
  <c r="AD7" i="80"/>
  <c r="AD7" i="79"/>
  <c r="D173" i="93"/>
  <c r="G173" i="93" s="1"/>
  <c r="K46" i="84"/>
  <c r="K45" i="84"/>
  <c r="K44" i="84"/>
  <c r="K43" i="84"/>
  <c r="K48" i="84"/>
  <c r="K42" i="84"/>
  <c r="K39" i="84"/>
  <c r="B36" i="93"/>
  <c r="C35" i="93" s="1"/>
  <c r="G35" i="93" s="1"/>
  <c r="C70" i="81"/>
  <c r="C66" i="81"/>
  <c r="C68" i="80"/>
  <c r="C66" i="80"/>
  <c r="AB42" i="84" l="1"/>
  <c r="AC42" i="84" s="1"/>
  <c r="K42" i="102"/>
  <c r="K62" i="84"/>
  <c r="AB43" i="84"/>
  <c r="AC43" i="84" s="1"/>
  <c r="AD43" i="84" s="1"/>
  <c r="K43" i="102"/>
  <c r="E43" i="93"/>
  <c r="C43" i="93"/>
  <c r="E30" i="93"/>
  <c r="D42" i="93" s="1"/>
  <c r="C30" i="93"/>
  <c r="AB44" i="84"/>
  <c r="AC44" i="84" s="1"/>
  <c r="AD44" i="84" s="1"/>
  <c r="K44" i="102"/>
  <c r="AB45" i="84"/>
  <c r="AC45" i="84" s="1"/>
  <c r="AD45" i="84" s="1"/>
  <c r="K45" i="102"/>
  <c r="AB46" i="84"/>
  <c r="AC46" i="84" s="1"/>
  <c r="AD46" i="84" s="1"/>
  <c r="K46" i="102"/>
  <c r="AB48" i="84"/>
  <c r="AC48" i="84" s="1"/>
  <c r="K48" i="102"/>
  <c r="AB39" i="84"/>
  <c r="K39" i="102"/>
  <c r="E16" i="93"/>
  <c r="D29" i="93" s="1"/>
  <c r="C16" i="93"/>
  <c r="B38" i="93"/>
  <c r="C38" i="93" s="1"/>
  <c r="E68" i="80"/>
  <c r="C69" i="79"/>
  <c r="C66" i="79"/>
  <c r="E66" i="80"/>
  <c r="B37" i="93"/>
  <c r="C37" i="93" s="1"/>
  <c r="C68" i="81"/>
  <c r="C52" i="93" s="1"/>
  <c r="G68" i="80"/>
  <c r="I17" i="103"/>
  <c r="C17" i="103" s="1"/>
  <c r="G70" i="81"/>
  <c r="C70" i="80"/>
  <c r="C39" i="93" s="1"/>
  <c r="I21" i="103"/>
  <c r="C21" i="103" s="1"/>
  <c r="I19" i="103"/>
  <c r="C19" i="103" s="1"/>
  <c r="I15" i="103"/>
  <c r="C15" i="103" s="1"/>
  <c r="G43" i="93" l="1"/>
  <c r="AB46" i="102"/>
  <c r="D46" i="101"/>
  <c r="E44" i="107" s="1"/>
  <c r="E44" i="131" s="1"/>
  <c r="AB45" i="102"/>
  <c r="AC45" i="102" s="1"/>
  <c r="D45" i="101"/>
  <c r="E43" i="107" s="1"/>
  <c r="E43" i="131" s="1"/>
  <c r="D43" i="101"/>
  <c r="E41" i="107" s="1"/>
  <c r="E41" i="131" s="1"/>
  <c r="AB43" i="102"/>
  <c r="AC43" i="102" s="1"/>
  <c r="K62" i="102"/>
  <c r="AB39" i="102"/>
  <c r="AC39" i="102" s="1"/>
  <c r="D39" i="101"/>
  <c r="D44" i="101"/>
  <c r="E42" i="107" s="1"/>
  <c r="E42" i="131" s="1"/>
  <c r="AB44" i="102"/>
  <c r="AC44" i="102" s="1"/>
  <c r="AC39" i="84"/>
  <c r="AB62" i="84"/>
  <c r="D42" i="101"/>
  <c r="E40" i="107" s="1"/>
  <c r="K40" i="107" s="1"/>
  <c r="AB42" i="102"/>
  <c r="AC42" i="102" s="1"/>
  <c r="AB48" i="102"/>
  <c r="AC48" i="102" s="1"/>
  <c r="D48" i="101"/>
  <c r="E45" i="107" s="1"/>
  <c r="G30" i="93"/>
  <c r="G16" i="93"/>
  <c r="L46" i="107"/>
  <c r="K42" i="107"/>
  <c r="G39" i="93"/>
  <c r="G38" i="93"/>
  <c r="G37" i="93"/>
  <c r="K43" i="131" l="1"/>
  <c r="R43" i="131" s="1"/>
  <c r="L43" i="131"/>
  <c r="L43" i="107"/>
  <c r="L44" i="131"/>
  <c r="K44" i="131"/>
  <c r="R44" i="131" s="1"/>
  <c r="L44" i="107"/>
  <c r="K42" i="131"/>
  <c r="R42" i="131" s="1"/>
  <c r="L42" i="131"/>
  <c r="L41" i="107"/>
  <c r="L41" i="131"/>
  <c r="K41" i="131"/>
  <c r="R41" i="131" s="1"/>
  <c r="AC46" i="102"/>
  <c r="AC62" i="102" s="1"/>
  <c r="AB62" i="102"/>
  <c r="AD39" i="84"/>
  <c r="AC62" i="84"/>
  <c r="AD62" i="84" s="1"/>
  <c r="L45" i="107"/>
  <c r="K45" i="107"/>
  <c r="E37" i="107"/>
  <c r="K37" i="107" s="1"/>
  <c r="D62" i="101"/>
  <c r="E70" i="93"/>
  <c r="J43" i="113"/>
  <c r="J44" i="112"/>
  <c r="J46" i="112"/>
  <c r="E49" i="114"/>
  <c r="J42" i="113"/>
  <c r="J45" i="113"/>
  <c r="J48" i="112"/>
  <c r="J39" i="113"/>
  <c r="F49" i="113"/>
  <c r="E49" i="115"/>
  <c r="J42" i="112"/>
  <c r="J43" i="112"/>
  <c r="J45" i="112"/>
  <c r="F49" i="112"/>
  <c r="J39" i="112"/>
  <c r="E49" i="111"/>
  <c r="E49" i="116"/>
  <c r="J48" i="113"/>
  <c r="J44" i="113"/>
  <c r="J46" i="113"/>
  <c r="L37" i="110"/>
  <c r="K37" i="110"/>
  <c r="G47" i="110"/>
  <c r="L42" i="110"/>
  <c r="K42" i="110"/>
  <c r="L40" i="110"/>
  <c r="K40" i="110"/>
  <c r="K43" i="110"/>
  <c r="L43" i="110"/>
  <c r="L41" i="110"/>
  <c r="K41" i="110"/>
  <c r="L46" i="110"/>
  <c r="K46" i="110"/>
  <c r="L44" i="110"/>
  <c r="K44" i="110"/>
  <c r="G47" i="107"/>
  <c r="K46" i="107"/>
  <c r="L40" i="107"/>
  <c r="R40" i="107" s="1"/>
  <c r="K43" i="107"/>
  <c r="K41" i="107"/>
  <c r="L42" i="107"/>
  <c r="R42" i="107" s="1"/>
  <c r="K44" i="107"/>
  <c r="Q43" i="107"/>
  <c r="R43" i="107"/>
  <c r="R46" i="107"/>
  <c r="Q46" i="107"/>
  <c r="Q41" i="107"/>
  <c r="R41" i="107"/>
  <c r="Q44" i="107"/>
  <c r="R44" i="107"/>
  <c r="B78" i="93"/>
  <c r="B13" i="103"/>
  <c r="I13" i="103"/>
  <c r="Q43" i="131" l="1"/>
  <c r="S43" i="131"/>
  <c r="S44" i="131"/>
  <c r="Q44" i="131"/>
  <c r="S42" i="131"/>
  <c r="Q42" i="131"/>
  <c r="S41" i="131"/>
  <c r="Q41" i="131"/>
  <c r="E47" i="107"/>
  <c r="E37" i="131"/>
  <c r="L37" i="107"/>
  <c r="Q37" i="107" s="1"/>
  <c r="D84" i="93"/>
  <c r="R42" i="110"/>
  <c r="Q42" i="110"/>
  <c r="Q44" i="110"/>
  <c r="R44" i="110"/>
  <c r="Q41" i="110"/>
  <c r="R41" i="110"/>
  <c r="R40" i="110"/>
  <c r="Q40" i="110"/>
  <c r="R46" i="110"/>
  <c r="Q46" i="110"/>
  <c r="R43" i="110"/>
  <c r="Q43" i="110"/>
  <c r="R37" i="110"/>
  <c r="Q37" i="110"/>
  <c r="Q40" i="107"/>
  <c r="R37" i="107"/>
  <c r="Q42" i="107"/>
  <c r="B101" i="93"/>
  <c r="K37" i="131" l="1"/>
  <c r="L37" i="131"/>
  <c r="E47" i="131"/>
  <c r="B100" i="93"/>
  <c r="C100" i="93" s="1"/>
  <c r="G100" i="93" s="1"/>
  <c r="B107" i="93"/>
  <c r="B81" i="93"/>
  <c r="B48" i="93"/>
  <c r="C48" i="93" s="1"/>
  <c r="G48" i="93" s="1"/>
  <c r="Q37" i="131" l="1"/>
  <c r="S37" i="131"/>
  <c r="L47" i="131"/>
  <c r="R37" i="131"/>
  <c r="K47" i="131"/>
  <c r="B80" i="93"/>
  <c r="C80" i="93" s="1"/>
  <c r="G80" i="93" s="1"/>
  <c r="B79" i="93"/>
  <c r="K49" i="101" l="1"/>
  <c r="K57" i="101"/>
  <c r="J49" i="101"/>
  <c r="P49" i="101" s="1"/>
  <c r="J50" i="101"/>
  <c r="P50" i="101" s="1"/>
  <c r="K50" i="101"/>
  <c r="J56" i="101"/>
  <c r="P56" i="101" s="1"/>
  <c r="K56" i="101"/>
  <c r="K53" i="101"/>
  <c r="J53" i="101"/>
  <c r="P53" i="101" s="1"/>
  <c r="J59" i="101"/>
  <c r="P59" i="101" s="1"/>
  <c r="K59" i="101"/>
  <c r="J54" i="101"/>
  <c r="P54" i="101" s="1"/>
  <c r="K54" i="101"/>
  <c r="J51" i="101"/>
  <c r="P51" i="101" s="1"/>
  <c r="K51" i="101"/>
  <c r="K61" i="101"/>
  <c r="J61" i="101"/>
  <c r="P61" i="101" s="1"/>
  <c r="J55" i="101"/>
  <c r="P55" i="101" s="1"/>
  <c r="K55" i="101"/>
  <c r="J60" i="101"/>
  <c r="P60" i="101" s="1"/>
  <c r="K60" i="101"/>
  <c r="J57" i="101"/>
  <c r="P57" i="101" s="1"/>
  <c r="J52" i="101"/>
  <c r="P52" i="101" s="1"/>
  <c r="K52" i="101"/>
  <c r="J58" i="101"/>
  <c r="P58" i="101" s="1"/>
  <c r="K58" i="101"/>
  <c r="B113" i="93"/>
  <c r="I3" i="95"/>
  <c r="B84" i="93" l="1"/>
  <c r="AD50" i="95"/>
  <c r="C113" i="93"/>
  <c r="E113" i="93" s="1"/>
  <c r="I3" i="97"/>
  <c r="B128" i="93" s="1"/>
  <c r="C130" i="93" s="1"/>
  <c r="G113" i="93" l="1"/>
  <c r="C115" i="93"/>
  <c r="G115" i="93" s="1"/>
  <c r="C85" i="93"/>
  <c r="G85" i="93" s="1"/>
  <c r="B123" i="93"/>
  <c r="D226" i="108"/>
  <c r="C84" i="93"/>
  <c r="G84" i="93" s="1"/>
  <c r="F84" i="93" s="1"/>
  <c r="G130" i="93"/>
  <c r="M3" i="93"/>
  <c r="G1" i="98" s="1"/>
  <c r="C128" i="93"/>
  <c r="B118" i="93"/>
  <c r="K29" i="101"/>
  <c r="J29" i="101"/>
  <c r="P29" i="101" s="1"/>
  <c r="J44" i="101"/>
  <c r="P44" i="101" s="1"/>
  <c r="K44" i="101"/>
  <c r="K45" i="101"/>
  <c r="J45" i="101"/>
  <c r="P45" i="101" s="1"/>
  <c r="J48" i="101"/>
  <c r="P48" i="101" s="1"/>
  <c r="K48" i="101"/>
  <c r="K14" i="101"/>
  <c r="J14" i="101"/>
  <c r="P14" i="101" s="1"/>
  <c r="J34" i="101"/>
  <c r="P34" i="101" s="1"/>
  <c r="K34" i="101"/>
  <c r="J19" i="101"/>
  <c r="P19" i="101" s="1"/>
  <c r="K19" i="101"/>
  <c r="J39" i="101"/>
  <c r="P39" i="101" s="1"/>
  <c r="K39" i="101"/>
  <c r="J47" i="101"/>
  <c r="P47" i="101" s="1"/>
  <c r="K47" i="101"/>
  <c r="J12" i="101"/>
  <c r="P12" i="101" s="1"/>
  <c r="K12" i="101"/>
  <c r="J32" i="101"/>
  <c r="P32" i="101" s="1"/>
  <c r="K32" i="101"/>
  <c r="J31" i="101"/>
  <c r="P31" i="101" s="1"/>
  <c r="K31" i="101"/>
  <c r="J11" i="101"/>
  <c r="P11" i="101" s="1"/>
  <c r="K11" i="101"/>
  <c r="K37" i="101"/>
  <c r="J37" i="101"/>
  <c r="P37" i="101" s="1"/>
  <c r="K41" i="101"/>
  <c r="J41" i="101"/>
  <c r="P41" i="101" s="1"/>
  <c r="J40" i="101"/>
  <c r="P40" i="101" s="1"/>
  <c r="K40" i="101"/>
  <c r="K7" i="101"/>
  <c r="J7" i="101"/>
  <c r="J10" i="101"/>
  <c r="P10" i="101" s="1"/>
  <c r="K10" i="101"/>
  <c r="J22" i="101"/>
  <c r="P22" i="101" s="1"/>
  <c r="K22" i="101"/>
  <c r="J30" i="101"/>
  <c r="P30" i="101" s="1"/>
  <c r="K30" i="101"/>
  <c r="J38" i="101"/>
  <c r="P38" i="101" s="1"/>
  <c r="K38" i="101"/>
  <c r="K25" i="101"/>
  <c r="J25" i="101"/>
  <c r="P25" i="101" s="1"/>
  <c r="J26" i="101"/>
  <c r="P26" i="101" s="1"/>
  <c r="K26" i="101"/>
  <c r="J27" i="101"/>
  <c r="P27" i="101" s="1"/>
  <c r="K27" i="101"/>
  <c r="J35" i="101"/>
  <c r="P35" i="101" s="1"/>
  <c r="K35" i="101"/>
  <c r="J13" i="101"/>
  <c r="P13" i="101" s="1"/>
  <c r="K13" i="101"/>
  <c r="K21" i="101"/>
  <c r="J21" i="101"/>
  <c r="P21" i="101" s="1"/>
  <c r="K33" i="101"/>
  <c r="J33" i="101"/>
  <c r="P33" i="101" s="1"/>
  <c r="J24" i="101"/>
  <c r="P24" i="101" s="1"/>
  <c r="K24" i="101"/>
  <c r="J23" i="101"/>
  <c r="P23" i="101" s="1"/>
  <c r="K23" i="101"/>
  <c r="J42" i="101"/>
  <c r="P42" i="101" s="1"/>
  <c r="K42" i="101"/>
  <c r="J43" i="101"/>
  <c r="P43" i="101" s="1"/>
  <c r="K43" i="101"/>
  <c r="J46" i="101"/>
  <c r="P46" i="101" s="1"/>
  <c r="K46" i="101"/>
  <c r="J20" i="101"/>
  <c r="P20" i="101" s="1"/>
  <c r="K20" i="101"/>
  <c r="J28" i="101"/>
  <c r="P28" i="101" s="1"/>
  <c r="K28" i="101"/>
  <c r="J36" i="101"/>
  <c r="P36" i="101" s="1"/>
  <c r="K36" i="101"/>
  <c r="J15" i="101"/>
  <c r="P15" i="101" s="1"/>
  <c r="K15" i="101"/>
  <c r="K17" i="101"/>
  <c r="J17" i="101"/>
  <c r="P17" i="101" s="1"/>
  <c r="J9" i="101"/>
  <c r="P9" i="101" s="1"/>
  <c r="K9" i="101"/>
  <c r="K8" i="101"/>
  <c r="J8" i="101"/>
  <c r="P8" i="101" s="1"/>
  <c r="K16" i="101"/>
  <c r="J16" i="101"/>
  <c r="P16" i="101" s="1"/>
  <c r="B62" i="101"/>
  <c r="C123" i="93" l="1"/>
  <c r="E123" i="93" s="1"/>
  <c r="C125" i="93" s="1"/>
  <c r="G125" i="93" s="1"/>
  <c r="C3" i="93"/>
  <c r="P7" i="101"/>
  <c r="C4" i="93"/>
  <c r="C118" i="93"/>
  <c r="E118" i="93" s="1"/>
  <c r="C120" i="93" s="1"/>
  <c r="G120" i="93" s="1"/>
  <c r="G128" i="93"/>
  <c r="G118" i="93" l="1"/>
  <c r="Q3" i="93"/>
  <c r="G1" i="100" s="1"/>
  <c r="G1" i="97"/>
  <c r="G1" i="95"/>
  <c r="G123" i="93"/>
  <c r="O3" i="93"/>
  <c r="G1" i="99" s="1"/>
  <c r="A4" i="81"/>
  <c r="A2" i="81"/>
  <c r="I2" i="81" s="1"/>
  <c r="I2" i="102" s="1"/>
  <c r="F2" i="131" s="1"/>
  <c r="I3" i="94"/>
  <c r="B95" i="93" s="1"/>
  <c r="F24" i="61"/>
  <c r="F30" i="61" s="1"/>
  <c r="E24" i="61"/>
  <c r="E30" i="61" s="1"/>
  <c r="B24" i="61"/>
  <c r="B30" i="61" s="1"/>
  <c r="D24" i="61"/>
  <c r="D30" i="61" s="1"/>
  <c r="I24" i="61"/>
  <c r="I30" i="61" s="1"/>
  <c r="C24" i="61"/>
  <c r="C30" i="61" s="1"/>
  <c r="H24" i="61"/>
  <c r="H30" i="61" s="1"/>
  <c r="G24" i="61"/>
  <c r="G30" i="61" s="1"/>
  <c r="F2" i="107" l="1"/>
  <c r="C98" i="93"/>
  <c r="C95" i="93"/>
  <c r="G45" i="93"/>
  <c r="E70" i="81"/>
  <c r="B51" i="93"/>
  <c r="B50" i="93"/>
  <c r="C50" i="93" s="1"/>
  <c r="G50" i="93" s="1"/>
  <c r="E66" i="81"/>
  <c r="I31" i="105"/>
  <c r="J31" i="105" s="1"/>
  <c r="G52" i="93"/>
  <c r="C71" i="79"/>
  <c r="I3" i="84"/>
  <c r="B25" i="93"/>
  <c r="C24" i="93" s="1"/>
  <c r="G24" i="93" s="1"/>
  <c r="I3" i="82"/>
  <c r="B61" i="93" s="1"/>
  <c r="C64" i="93" s="1"/>
  <c r="I3" i="79"/>
  <c r="F74" i="93" l="1"/>
  <c r="F73" i="93"/>
  <c r="F77" i="93"/>
  <c r="F75" i="93"/>
  <c r="F76" i="93"/>
  <c r="B69" i="93"/>
  <c r="D14" i="93"/>
  <c r="C14" i="93"/>
  <c r="F22" i="93"/>
  <c r="F21" i="93"/>
  <c r="F23" i="93"/>
  <c r="G98" i="93"/>
  <c r="H3" i="93"/>
  <c r="G1" i="130" s="1"/>
  <c r="G64" i="93"/>
  <c r="G95" i="93"/>
  <c r="F95" i="93" s="1"/>
  <c r="C51" i="93"/>
  <c r="G51" i="93" s="1"/>
  <c r="C61" i="93"/>
  <c r="G61" i="93" s="1"/>
  <c r="F61" i="93" s="1"/>
  <c r="L21" i="103"/>
  <c r="I3" i="81"/>
  <c r="B42" i="93" s="1"/>
  <c r="C46" i="93" s="1"/>
  <c r="L19" i="103"/>
  <c r="I3" i="80"/>
  <c r="B29" i="93" s="1"/>
  <c r="C33" i="93" s="1"/>
  <c r="S70" i="81"/>
  <c r="L17" i="103"/>
  <c r="L15" i="103"/>
  <c r="C72" i="81"/>
  <c r="C72" i="80"/>
  <c r="B15" i="93"/>
  <c r="C76" i="93" l="1"/>
  <c r="G76" i="93" s="1"/>
  <c r="C69" i="93"/>
  <c r="C74" i="93"/>
  <c r="G74" i="93" s="1"/>
  <c r="C70" i="93"/>
  <c r="G70" i="93" s="1"/>
  <c r="C72" i="93"/>
  <c r="G72" i="93" s="1"/>
  <c r="C22" i="93"/>
  <c r="C21" i="93"/>
  <c r="G21" i="93" s="1"/>
  <c r="C23" i="93"/>
  <c r="G23" i="93" s="1"/>
  <c r="C73" i="93"/>
  <c r="G73" i="93" s="1"/>
  <c r="C75" i="93"/>
  <c r="G75" i="93" s="1"/>
  <c r="C77" i="93"/>
  <c r="G77" i="93" s="1"/>
  <c r="G1" i="127"/>
  <c r="G1" i="128"/>
  <c r="G1" i="121"/>
  <c r="G1" i="123"/>
  <c r="G1" i="94"/>
  <c r="G1" i="120"/>
  <c r="I5" i="102"/>
  <c r="F2" i="110"/>
  <c r="D2" i="116"/>
  <c r="D2" i="115"/>
  <c r="D2" i="114"/>
  <c r="E2" i="113"/>
  <c r="E2" i="112"/>
  <c r="D2" i="111"/>
  <c r="C34" i="93"/>
  <c r="G34" i="93" s="1"/>
  <c r="C47" i="93"/>
  <c r="G47" i="93" s="1"/>
  <c r="G46" i="93"/>
  <c r="C18" i="93"/>
  <c r="G18" i="93" s="1"/>
  <c r="C15" i="93"/>
  <c r="G15" i="93" s="1"/>
  <c r="F15" i="93" s="1"/>
  <c r="C42" i="93"/>
  <c r="C29" i="93"/>
  <c r="G29" i="93" s="1"/>
  <c r="F29" i="93" s="1"/>
  <c r="G33" i="93"/>
  <c r="G69" i="93"/>
  <c r="F69" i="93" s="1"/>
  <c r="O2" i="93"/>
  <c r="C1" i="82" s="1"/>
  <c r="B55" i="93"/>
  <c r="C57" i="93" s="1"/>
  <c r="G57" i="93" s="1"/>
  <c r="E2" i="101"/>
  <c r="G22" i="93" l="1"/>
  <c r="C2" i="93"/>
  <c r="C55" i="93"/>
  <c r="C58" i="93"/>
  <c r="G58" i="93" s="1"/>
  <c r="Q2" i="93"/>
  <c r="G1" i="84" s="1"/>
  <c r="H2" i="93"/>
  <c r="G42" i="93"/>
  <c r="F42" i="93" s="1"/>
  <c r="J2" i="93"/>
  <c r="C1" i="81" s="1"/>
  <c r="M2" i="93" l="1"/>
  <c r="C1" i="115"/>
  <c r="D1" i="113"/>
  <c r="C1" i="111"/>
  <c r="C1" i="114"/>
  <c r="C1" i="116"/>
  <c r="D1" i="112"/>
  <c r="C1" i="80"/>
  <c r="D1" i="101"/>
  <c r="G55" i="93"/>
  <c r="F55" i="93" s="1"/>
  <c r="C1" i="79"/>
  <c r="I47" i="110" l="1"/>
  <c r="G49" i="116"/>
  <c r="G49" i="115"/>
  <c r="G49" i="114"/>
  <c r="H49" i="113"/>
  <c r="H49" i="112"/>
  <c r="G49" i="111"/>
  <c r="J47" i="107"/>
  <c r="I47" i="107"/>
  <c r="B105" i="93"/>
  <c r="B108" i="93"/>
  <c r="C107" i="93" s="1"/>
  <c r="G107" i="93" s="1"/>
  <c r="C105" i="93"/>
  <c r="I3" i="96"/>
  <c r="I3" i="102" s="1"/>
  <c r="F3" i="131" s="1"/>
  <c r="F3" i="107" l="1"/>
  <c r="I49" i="116"/>
  <c r="J18" i="112"/>
  <c r="J49" i="112" s="1"/>
  <c r="J18" i="113"/>
  <c r="J49" i="113" s="1"/>
  <c r="I49" i="111"/>
  <c r="I49" i="115"/>
  <c r="I49" i="114"/>
  <c r="L17" i="110"/>
  <c r="L47" i="110" s="1"/>
  <c r="K17" i="110"/>
  <c r="K47" i="110" s="1"/>
  <c r="B104" i="93"/>
  <c r="G105" i="93"/>
  <c r="H47" i="107"/>
  <c r="K17" i="107"/>
  <c r="K47" i="107" s="1"/>
  <c r="L17" i="107"/>
  <c r="L47" i="107" s="1"/>
  <c r="K18" i="101"/>
  <c r="K62" i="101" s="1"/>
  <c r="J18" i="101"/>
  <c r="J62" i="101" s="1"/>
  <c r="F3" i="110" l="1"/>
  <c r="D3" i="116"/>
  <c r="D3" i="114"/>
  <c r="E3" i="113"/>
  <c r="D3" i="115"/>
  <c r="E3" i="112"/>
  <c r="D3" i="111"/>
  <c r="P18" i="101"/>
  <c r="P62" i="101" s="1"/>
  <c r="E3" i="101"/>
  <c r="C106" i="93"/>
  <c r="G106" i="93" s="1"/>
  <c r="C104" i="93"/>
  <c r="G104" i="93" l="1"/>
  <c r="J3" i="93"/>
  <c r="G1" i="96" l="1"/>
  <c r="J4" i="93"/>
  <c r="C1" i="93" s="1"/>
  <c r="G36" i="105" l="1"/>
  <c r="G41" i="105"/>
  <c r="G40" i="105"/>
  <c r="G37" i="105"/>
  <c r="G34" i="105"/>
  <c r="G38" i="105"/>
  <c r="G29" i="105"/>
  <c r="G31" i="105"/>
  <c r="B26" i="105"/>
  <c r="G32" i="105"/>
  <c r="G33" i="105"/>
  <c r="G30" i="105"/>
  <c r="G35" i="105"/>
  <c r="G39" i="105"/>
  <c r="H16" i="10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tc={943A9795-C09A-4220-94A2-AFF2FA5284C9}</author>
    <author>tc={93F49441-63ED-4D96-AAF6-A550775E5F08}</author>
    <author>tc={2E99A32A-38D6-44CB-A867-55BAE09E9301}</author>
    <author>tc={E9DC253C-9EA4-4A26-93D6-2B3968C16497}</author>
    <author>tc={BA710A82-4AD4-4367-BAAC-F1C7582D8BBB}</author>
    <author>tc={C189CF90-C9EE-478A-9B7B-5CB9FBE434D2}</author>
    <author>tc={4C788DA2-A8F2-4B65-8654-DD47130A424E}</author>
    <author>tc={7452B72E-4957-4727-92CB-DDBC4CB1E98E}</author>
    <author>tc={6C856CEA-CCBA-4444-BDC2-6A6D63CE9D36}</author>
  </authors>
  <commentList>
    <comment ref="D1" authorId="0" shapeId="0" xr:uid="{943A9795-C09A-4220-94A2-AFF2FA5284C9}">
      <text>
        <t>[Threaded comment]
Your version of Excel allows you to read this threaded comment; however, any edits to it will get removed if the file is opened in a newer version of Excel. Learn more: https://go.microsoft.com/fwlink/?linkid=870924
Comment:
    Jan Feb waiver</t>
      </text>
    </comment>
    <comment ref="E1" authorId="1" shapeId="0" xr:uid="{93F49441-63ED-4D96-AAF6-A550775E5F08}">
      <text>
        <t>[Threaded comment]
Your version of Excel allows you to read this threaded comment; however, any edits to it will get removed if the file is opened in a newer version of Excel. Learn more: https://go.microsoft.com/fwlink/?linkid=870924
Comment:
    End of year notice - two months prior</t>
      </text>
    </comment>
    <comment ref="F1" authorId="2" shapeId="0" xr:uid="{2E99A32A-38D6-44CB-A867-55BAE09E9301}">
      <text>
        <t>[Threaded comment]
Your version of Excel allows you to read this threaded comment; however, any edits to it will get removed if the file is opened in a newer version of Excel. Learn more: https://go.microsoft.com/fwlink/?linkid=870924
Comment:
    Quarterly Notice for Match</t>
      </text>
    </comment>
    <comment ref="G1" authorId="3" shapeId="0" xr:uid="{E9DC253C-9EA4-4A26-93D6-2B3968C16497}">
      <text>
        <t>[Threaded comment]
Your version of Excel allows you to read this threaded comment; however, any edits to it will get removed if the file is opened in a newer version of Excel. Learn more: https://go.microsoft.com/fwlink/?linkid=870924
Comment:
    Jan Feb waiver</t>
      </text>
    </comment>
    <comment ref="D2" authorId="4" shapeId="0" xr:uid="{BA710A82-4AD4-4367-BAAC-F1C7582D8BBB}">
      <text>
        <t>[Threaded comment]
Your version of Excel allows you to read this threaded comment; however, any edits to it will get removed if the file is opened in a newer version of Excel. Learn more: https://go.microsoft.com/fwlink/?linkid=870924
Comment:
    IIIB EBS Waiver</t>
      </text>
    </comment>
    <comment ref="E2" authorId="5" shapeId="0" xr:uid="{C189CF90-C9EE-478A-9B7B-5CB9FBE434D2}">
      <text>
        <t>[Threaded comment]
Your version of Excel allows you to read this threaded comment; however, any edits to it will get removed if the file is opened in a newer version of Excel. Learn more: https://go.microsoft.com/fwlink/?linkid=870924
Comment:
    Tribal Exception</t>
      </text>
    </comment>
    <comment ref="F2" authorId="6" shapeId="0" xr:uid="{4C788DA2-A8F2-4B65-8654-DD47130A424E}">
      <text>
        <t>[Threaded comment]
Your version of Excel allows you to read this threaded comment; however, any edits to it will get removed if the file is opened in a newer version of Excel. Learn more: https://go.microsoft.com/fwlink/?linkid=870924
Comment:
    Standard Exception</t>
      </text>
    </comment>
    <comment ref="E78" authorId="7" shapeId="0" xr:uid="{7452B72E-4957-4727-92CB-DDBC4CB1E98E}">
      <text>
        <t>[Threaded comment]
Your version of Excel allows you to read this threaded comment; however, any edits to it will get removed if the file is opened in a newer version of Excel. Learn more: https://go.microsoft.com/fwlink/?linkid=870924
Comment:
    Jan Feb waiver</t>
      </text>
    </comment>
    <comment ref="E87" authorId="8" shapeId="0" xr:uid="{6C856CEA-CCBA-4444-BDC2-6A6D63CE9D36}">
      <text>
        <t>[Threaded comment]
Your version of Excel allows you to read this threaded comment; however, any edits to it will get removed if the file is opened in a newer version of Excel. Learn more: https://go.microsoft.com/fwlink/?linkid=870924
Comment:
    Jan Feb waiver</t>
      </text>
    </comment>
  </commentList>
</comments>
</file>

<file path=xl/sharedStrings.xml><?xml version="1.0" encoding="utf-8"?>
<sst xmlns="http://schemas.openxmlformats.org/spreadsheetml/2006/main" count="7253" uniqueCount="1717">
  <si>
    <t>Date</t>
  </si>
  <si>
    <t>Comments</t>
  </si>
  <si>
    <t>Per State - they wanted the AAA Budget to reflect the layout of the 180A/B.  All individual tabs were removed and the format of the 180B design was implemented.</t>
  </si>
  <si>
    <t>Created tabs for all contracts - even those not on a calendar basis</t>
  </si>
  <si>
    <t>Included Dane's Volunteer Guardianship service.  No custom services known for Milw or GWAAR to incorporate.</t>
  </si>
  <si>
    <t>Created a Grand Totals tab to roll up all budgeted expenses by service.  There is also a Totals(2) tab that should be hidden that does an initial roll up.</t>
  </si>
  <si>
    <t>Included the Column Definitions list and the Service Definitions list (along with general instructions)</t>
  </si>
  <si>
    <t>Incluced the Column Definitions within comment boxes for each header</t>
  </si>
  <si>
    <t>Created a Compliace Issues Tab to verify data and indicate potential budget errors.</t>
  </si>
  <si>
    <t>Agencies can only  put in whole numbers</t>
  </si>
  <si>
    <t>Inserted the Nutrition Transfer form and linked it to the C1 and C2 tabs</t>
  </si>
  <si>
    <t>Synced AFCSP Match to IIIE Cash Match</t>
  </si>
  <si>
    <t>Each tab at the top displays an error message if compliance issues exist</t>
  </si>
  <si>
    <t>Column O on each tab checks to make sure if they have any expenses that they have also spent contract dollars</t>
  </si>
  <si>
    <t>Column P on SSCS tab checks to make sure if they have any expenses that they have also spent Title III contract dollars</t>
  </si>
  <si>
    <t>State will need to incorporate actual funding on allocations tab and then protect and hide it (GWAAR will use for the Aging Units current year allocations for all contracts)</t>
  </si>
  <si>
    <t>State will need to Hide unnecessary columns and rows (do not delete) and then protect each sheet before sending to AAAs (GWAAR will do the same for Aus)</t>
  </si>
  <si>
    <t>Hide all unnecessary tabs</t>
  </si>
  <si>
    <t>Hide the Carrie Notes tab</t>
  </si>
  <si>
    <t>Lock down entire spreadsheet</t>
  </si>
  <si>
    <t>Complete rework of the claim form (which will also be used for the budget - just change numbers to only include original contract, no carry over or add-ons)</t>
  </si>
  <si>
    <t>Carrie and Denise used current claim forms to test the form and corrected errors as determined.</t>
  </si>
  <si>
    <t>Thought on future form - should we give an error if they spend money under Outreach? YES - Warning</t>
  </si>
  <si>
    <t>Initially the state told us if an AU received the wiaver for IIIB they should not be using any funds for Legal Services there as that is Medicaid fraud - now they've  done a complete 180 and said yes they can use IIIB they just don't have to with the wiaver.  Make the IIIB waiver a notice that they do not have to use IIIB dollars but do not make it a stoppage.</t>
  </si>
  <si>
    <t>AFCSP and NFCSP limits in spending - create warning if they reach the limit for spending but only create the stoppage on the final month if they have exceeded the limit by expenses claimed</t>
  </si>
  <si>
    <t>Incorporate if they are not spending under Nutrition Ed by the 3rd quarter report - since they must be providing this service once a quarter so there should be spending</t>
  </si>
  <si>
    <t>Incoporporate a warning (not a stoppage) if they are spending under Outreach - highly unlikely - probably moreso I&amp;A or Public Information</t>
  </si>
  <si>
    <t>Incorporate a 6% and 7% warning not stoppage until end of year</t>
  </si>
  <si>
    <t>Update NFCSP allocations from Denise</t>
  </si>
  <si>
    <t>Correct NFCSP to Title III column not the Totals column</t>
  </si>
  <si>
    <t>Look into program income not matching and only do the error if there is monthly expenses - not YTD</t>
  </si>
  <si>
    <t>Fixed program income on C2 for month not YTD</t>
  </si>
  <si>
    <t>Removed EBS issue with over allocating for match</t>
  </si>
  <si>
    <t>Removed EBS issues with spending IIIB dollars even with waiver</t>
  </si>
  <si>
    <t>Modified Rock (na), Dunn and Iron Waivers</t>
  </si>
  <si>
    <t>NSIP addiitonal allocations for tribes - waiting to hear from Jean</t>
  </si>
  <si>
    <t>New NSIP, MIPPA, IID and IIIE numbers allocated.</t>
  </si>
  <si>
    <t>Added columns for MCO, IRIS and Other non-Title III expenses on the total claim tab - optional for their use only</t>
  </si>
  <si>
    <t>Adjusted the SAMS form to not include I&amp;A or Legal Services in the agerages - also changed HP to average by person not service hours.</t>
  </si>
  <si>
    <t>Made major changes on the EBS form and how it connects to all the EBS related tabs</t>
  </si>
  <si>
    <t xml:space="preserve">Double checked some compliance issues - hope they are corrected correctly :) </t>
  </si>
  <si>
    <t>Meal form</t>
  </si>
  <si>
    <t>update the NSIP/MIPPA for the new reporting year (this shouldn't be a problem in the future if you have it pull from the corresponding columns)</t>
  </si>
  <si>
    <t>update IIID reallocations per Angie</t>
  </si>
  <si>
    <t>Claim Month</t>
  </si>
  <si>
    <t>Lines 3-15 must be in calendar order for the claim month drop down</t>
  </si>
  <si>
    <t>Lines 21 - 33 must be in alpabetical order - not by month for the claim form to work correctly.</t>
  </si>
  <si>
    <t>Contract Period - Reg</t>
  </si>
  <si>
    <t>Month of Contract</t>
  </si>
  <si>
    <t>w</t>
  </si>
  <si>
    <t>x</t>
  </si>
  <si>
    <t>BUDGET</t>
  </si>
  <si>
    <t>Budget</t>
  </si>
  <si>
    <t>Final Submission</t>
  </si>
  <si>
    <t>Actual Dates</t>
  </si>
  <si>
    <t>Final Submission 2015</t>
  </si>
  <si>
    <t>Final Submission 2018</t>
  </si>
  <si>
    <t>Non-Submission Period</t>
  </si>
  <si>
    <t>January 2018 - December 2018</t>
  </si>
  <si>
    <t>Contract Period - NSIP 16-17</t>
  </si>
  <si>
    <t>October 2016 - September 2017</t>
  </si>
  <si>
    <t>Contract Period - NSIP 17-18</t>
  </si>
  <si>
    <t>October 2017 - September 2018</t>
  </si>
  <si>
    <t>Contract Period - SPAP</t>
  </si>
  <si>
    <t>July 2017 - June 2018</t>
  </si>
  <si>
    <t>Contract Period - SHIP</t>
  </si>
  <si>
    <t>April 2017 - March 2018</t>
  </si>
  <si>
    <t>Contract Period - MM Minigrant</t>
  </si>
  <si>
    <t>June 2011 - May 2012</t>
  </si>
  <si>
    <t>Contract Period - MIPPA</t>
  </si>
  <si>
    <t>NSIP Revital 10/1/16-9/30/17 - #13217</t>
  </si>
  <si>
    <t>NSIP Revital 10/1/17-9/30/18 - #13218</t>
  </si>
  <si>
    <t>III-B</t>
  </si>
  <si>
    <t>III-C-1</t>
  </si>
  <si>
    <t>III-C-2</t>
  </si>
  <si>
    <t>III-D</t>
  </si>
  <si>
    <t>III-E</t>
  </si>
  <si>
    <t>SENIOR</t>
  </si>
  <si>
    <t>AFCSP</t>
  </si>
  <si>
    <t>ELDERLY</t>
  </si>
  <si>
    <t>STATE</t>
  </si>
  <si>
    <t>SUPP SERV</t>
  </si>
  <si>
    <t>CONG NUTRTN</t>
  </si>
  <si>
    <t>HOME DELVD</t>
  </si>
  <si>
    <t>PREV HLTH</t>
  </si>
  <si>
    <t>NFCSP</t>
  </si>
  <si>
    <t>COMMUNITY</t>
  </si>
  <si>
    <t>CAREGIVER</t>
  </si>
  <si>
    <t>BENEFIT</t>
  </si>
  <si>
    <t>ELDER</t>
  </si>
  <si>
    <t>NSIP</t>
  </si>
  <si>
    <t>SPAP</t>
  </si>
  <si>
    <t>SHIP</t>
  </si>
  <si>
    <t>MIPPA</t>
  </si>
  <si>
    <t>COUNTY/TRIBE</t>
  </si>
  <si>
    <t>Ben Spec Waiver</t>
  </si>
  <si>
    <t>IIIE Exemption</t>
  </si>
  <si>
    <t>Tribal Exemption</t>
  </si>
  <si>
    <t>Std Exemption</t>
  </si>
  <si>
    <t>GL Numbers</t>
  </si>
  <si>
    <t>TOTAL</t>
  </si>
  <si>
    <t>SERVICES</t>
  </si>
  <si>
    <t>SUPPORT</t>
  </si>
  <si>
    <t>SPECIALIST</t>
  </si>
  <si>
    <t>ABUSE</t>
  </si>
  <si>
    <t>19-20</t>
  </si>
  <si>
    <t>100 Adams Co</t>
  </si>
  <si>
    <t>110 ADRC Central WI</t>
  </si>
  <si>
    <t>*Lincoln, Langlade, Marathon and Wood (except EA)</t>
  </si>
  <si>
    <t>120 Ashland</t>
  </si>
  <si>
    <t>125 Ashland HSD</t>
  </si>
  <si>
    <t>*Move EA from main AU</t>
  </si>
  <si>
    <t>130 Bad River Tribe</t>
  </si>
  <si>
    <t>140 Barron Co</t>
  </si>
  <si>
    <t>145 Barron DHHS</t>
  </si>
  <si>
    <t>150 Bayfield Co</t>
  </si>
  <si>
    <t>160 Brown ADRC</t>
  </si>
  <si>
    <t>165 Brown Co HSS</t>
  </si>
  <si>
    <t>170 Buffalo Co</t>
  </si>
  <si>
    <t>180 Burnett Co - EA</t>
  </si>
  <si>
    <t>*Add to Polk (except EA)</t>
  </si>
  <si>
    <t>190 Calumet Co</t>
  </si>
  <si>
    <t>*2019 gave back to GWAAR EA</t>
  </si>
  <si>
    <t>200 Chippewa Co</t>
  </si>
  <si>
    <t>210 Clark Co</t>
  </si>
  <si>
    <t>215 ClarkDSS</t>
  </si>
  <si>
    <t>220 Columbia</t>
  </si>
  <si>
    <t>230 Crawford Co</t>
  </si>
  <si>
    <t>235 Crawford Co HSD</t>
  </si>
  <si>
    <t>250 Dodge Co</t>
  </si>
  <si>
    <t>260 Door Co</t>
  </si>
  <si>
    <t>270 Douglas ADRC Sr Connect</t>
  </si>
  <si>
    <t>275 Douglas DHHS</t>
  </si>
  <si>
    <t>280 Dunn Co</t>
  </si>
  <si>
    <t>290 Eau Claire ADRC</t>
  </si>
  <si>
    <t>295 Eau Claire DHS</t>
  </si>
  <si>
    <t>300 Florence Co</t>
  </si>
  <si>
    <t>305 Florence Co HSD</t>
  </si>
  <si>
    <t>310 Fond Du Lac Co</t>
  </si>
  <si>
    <t>315 Fond du Lac DSS</t>
  </si>
  <si>
    <t>320 ForrestPotowatom</t>
  </si>
  <si>
    <t>*2019 gave back to GWAAR SPAP</t>
  </si>
  <si>
    <t>330 Forest Co</t>
  </si>
  <si>
    <t>In 19-20 no MIPPA</t>
  </si>
  <si>
    <t>335 ForestCo DSS</t>
  </si>
  <si>
    <t>340 Grant Co</t>
  </si>
  <si>
    <t>345 Grant HSS</t>
  </si>
  <si>
    <t>350 Green Co</t>
  </si>
  <si>
    <t>360 Green Lake Co</t>
  </si>
  <si>
    <t>370 Ho Chunk Tribe</t>
  </si>
  <si>
    <t>380 Iowa Co SS</t>
  </si>
  <si>
    <t>385 Iowa Co DHS EA</t>
  </si>
  <si>
    <t>390 Iron Co</t>
  </si>
  <si>
    <t>395 Iron Co HSD</t>
  </si>
  <si>
    <t>400 Jackson Co.</t>
  </si>
  <si>
    <t>410 Jefferson</t>
  </si>
  <si>
    <t>420 Juneau Co.</t>
  </si>
  <si>
    <t>430 Kenosha Co.</t>
  </si>
  <si>
    <t>440 Kewaunee</t>
  </si>
  <si>
    <t>*Add to Manitowoc (except EA)</t>
  </si>
  <si>
    <t>450 La Crosse Co.</t>
  </si>
  <si>
    <t>455 LaCrosse DHS</t>
  </si>
  <si>
    <t>460 LafayetteCo</t>
  </si>
  <si>
    <t>465 LafayetteHSS</t>
  </si>
  <si>
    <t>470 Langlade</t>
  </si>
  <si>
    <t>*Add to ADRC CW (except EA - give to Northland)</t>
  </si>
  <si>
    <t>480 Lac Courte Oreil</t>
  </si>
  <si>
    <t>490 Lac Du Flambeau</t>
  </si>
  <si>
    <t>500 Lincoln</t>
  </si>
  <si>
    <t>510 Manitowoc/Kewaunee/Lakesh</t>
  </si>
  <si>
    <t>520 Marathon</t>
  </si>
  <si>
    <t>530 Marinette Co</t>
  </si>
  <si>
    <t>535 Marinette HHS</t>
  </si>
  <si>
    <t>*Marinette HHS gets EA</t>
  </si>
  <si>
    <t>536 Marinette ADRC</t>
  </si>
  <si>
    <t>540 Marquette Co</t>
  </si>
  <si>
    <t>550 Menominee Tribe</t>
  </si>
  <si>
    <t>555 Menominee County-EA</t>
  </si>
  <si>
    <t>*Menominee Co gets the EA allocation</t>
  </si>
  <si>
    <t>560 Monroe Co.</t>
  </si>
  <si>
    <t>565 Monroe DHS</t>
  </si>
  <si>
    <t>570 Oconto</t>
  </si>
  <si>
    <t>575 Oconto DHS</t>
  </si>
  <si>
    <t>580 Oneida Co</t>
  </si>
  <si>
    <t>585 Oneida Co DSS</t>
  </si>
  <si>
    <t>590 Oneida Tribe</t>
  </si>
  <si>
    <t>610 Outagamie Co</t>
  </si>
  <si>
    <t>620 Ozaukee Co</t>
  </si>
  <si>
    <t>630 Pepin Co</t>
  </si>
  <si>
    <t>640 Pierce Co.</t>
  </si>
  <si>
    <t>650 Polk Co.</t>
  </si>
  <si>
    <t>*Add Burnett except EA</t>
  </si>
  <si>
    <t>655 Polk Co.HSS</t>
  </si>
  <si>
    <t>660 Portage Co.</t>
  </si>
  <si>
    <t>665 Portage HSS</t>
  </si>
  <si>
    <t>670 Price Co</t>
  </si>
  <si>
    <t>680 Racine Co</t>
  </si>
  <si>
    <t>700 Red Cliff Elders</t>
  </si>
  <si>
    <t>710 Richland</t>
  </si>
  <si>
    <t>720 Rock Co</t>
  </si>
  <si>
    <t>725 Rock HSD</t>
  </si>
  <si>
    <t>730 Rusk Co HHSD</t>
  </si>
  <si>
    <t>740 Sauk ADRC</t>
  </si>
  <si>
    <t>745 Sauk Co DHS</t>
  </si>
  <si>
    <t>750 Sawyer Senior RC</t>
  </si>
  <si>
    <t>755 Sawyer HSS</t>
  </si>
  <si>
    <t>756 Sawyer ADRC</t>
  </si>
  <si>
    <t>*Move MIPPA from main AU</t>
  </si>
  <si>
    <t>760 Shawano Co.</t>
  </si>
  <si>
    <t>770 Sheboygan</t>
  </si>
  <si>
    <t>780 SokoganChippewa</t>
  </si>
  <si>
    <t>790 St Croix Co</t>
  </si>
  <si>
    <t>800 St Croix Tribal</t>
  </si>
  <si>
    <t>810 StockbridgeMunse</t>
  </si>
  <si>
    <t>820 Taylor</t>
  </si>
  <si>
    <t>825 Taylor HSS</t>
  </si>
  <si>
    <t>830 Trempealeau</t>
  </si>
  <si>
    <t>835 Trempealeau DSS</t>
  </si>
  <si>
    <t>840 Vernon</t>
  </si>
  <si>
    <t>845 Vernon HHS</t>
  </si>
  <si>
    <t>850 Vilas</t>
  </si>
  <si>
    <t>855 Vilas DSS</t>
  </si>
  <si>
    <t>860 Walworth</t>
  </si>
  <si>
    <t>870 Washburn Co</t>
  </si>
  <si>
    <t>875 Washburn HHSS</t>
  </si>
  <si>
    <t>880 Washington Co</t>
  </si>
  <si>
    <t>885 Washington Co HS</t>
  </si>
  <si>
    <t>890 Waukesha</t>
  </si>
  <si>
    <t>900 Waupaca</t>
  </si>
  <si>
    <t>910 Waushara Co</t>
  </si>
  <si>
    <t>910 Waushara Co - EA</t>
  </si>
  <si>
    <t>920 Winnebago</t>
  </si>
  <si>
    <t>930 Wood</t>
  </si>
  <si>
    <t>*Add to ADRC CW (except EA - keep with Wood)</t>
  </si>
  <si>
    <t>931 SUN Iowa</t>
  </si>
  <si>
    <t>*Allocate from Iowa C1, C2, NSIP</t>
  </si>
  <si>
    <t>932 SUN Lafayette</t>
  </si>
  <si>
    <t>*Allocate from Lafayette C1, C2, NSIP</t>
  </si>
  <si>
    <t>933 Legal Action</t>
  </si>
  <si>
    <t>*Separate allocation</t>
  </si>
  <si>
    <t>934 NorthCentral</t>
  </si>
  <si>
    <t>*Marathon, Lincoln, Langlade EA only</t>
  </si>
  <si>
    <t>935 Wood Co DSS</t>
  </si>
  <si>
    <t>978 WI Judicare</t>
  </si>
  <si>
    <t>983 CORE/El Centro</t>
  </si>
  <si>
    <t>DO NOT DELETE OR MODIFY THE FORM</t>
  </si>
  <si>
    <t>Instructions:</t>
  </si>
  <si>
    <t>1)</t>
  </si>
  <si>
    <t>Beginning on tab Budget Sheet:  select your organization from the drop down list - budget dollars should automatically appear.</t>
  </si>
  <si>
    <t>2)</t>
  </si>
  <si>
    <t xml:space="preserve">Using your 3-digit organization code and county/tribal name from the Budget Sheet, save the document in the following format: </t>
  </si>
  <si>
    <t>120 - Ashland - 2020 Budget</t>
  </si>
  <si>
    <t>3)</t>
  </si>
  <si>
    <t xml:space="preserve">On each applicable tab enter in all required information, such as program budget, cash and in-kind budget, </t>
  </si>
  <si>
    <t>other budgets (federal, state, local), and estimated program income budget for services related to Title III only.</t>
  </si>
  <si>
    <t>* If a specific program does not apply to you simply skip over the tab, do not delete or modify the form.</t>
  </si>
  <si>
    <t>4)</t>
  </si>
  <si>
    <t>Only report monies that are being used to support Older American Act programs.</t>
  </si>
  <si>
    <t>* Do not include funding such as Family Care, IRIS, DOT or Title VI.</t>
  </si>
  <si>
    <t>* Regarding In-Kind Match - do not include any Federally funded donated goods or services, including volunteer hours.</t>
  </si>
  <si>
    <t>5)</t>
  </si>
  <si>
    <t>Verify on each form that you do not have errors and correct as needed.  Do not claim more Title III expenditures than your budget allocation.</t>
  </si>
  <si>
    <t>6)</t>
  </si>
  <si>
    <r>
      <t>Email the final completed budget to Rosanna Mazzara (rosanna.mazzara@gwaar.org) by</t>
    </r>
    <r>
      <rPr>
        <b/>
        <u/>
        <sz val="12"/>
        <rFont val="Arial"/>
        <family val="2"/>
      </rPr>
      <t xml:space="preserve"> November 15th, 2019.</t>
    </r>
  </si>
  <si>
    <t>This form has been created to assist you with your monthly claiming to the Greater Wisconsin Agency on Aging Resources, Inc.</t>
  </si>
  <si>
    <t>From time to time updates will be made and a revised form will be redistributed to accommodate allocation revisions and other modifications, so that you begin your claim with a</t>
  </si>
  <si>
    <t>new claim form from wwww.gwaar.org/fiscal.  In the event you notice a problem with this form please contact fiscal@gwaar.org.  Thank you.</t>
  </si>
  <si>
    <r>
      <t>Instructions:</t>
    </r>
    <r>
      <rPr>
        <b/>
        <sz val="12"/>
        <rFont val="Arial"/>
        <family val="2"/>
      </rPr>
      <t xml:space="preserve">  DO NOT DELETE OR MODIFY THE FORM</t>
    </r>
  </si>
  <si>
    <t xml:space="preserve">To avoid modifying the template, begin by selecting Save As from your File menu drop down list and save this as the 3-digit organization code - county/tribal name - </t>
  </si>
  <si>
    <t>2-digit month-4-digit year.</t>
  </si>
  <si>
    <t>Begin on the Certificate of Claim tab.</t>
  </si>
  <si>
    <t>a)</t>
  </si>
  <si>
    <t>Select your county, tribe or organization from the drop down list under Agency Name.</t>
  </si>
  <si>
    <t>b)</t>
  </si>
  <si>
    <t>Select the month of this claim from the drop down list under Report Period.</t>
  </si>
  <si>
    <t>c)</t>
  </si>
  <si>
    <t>Type in the date the form was completed and the contact information.</t>
  </si>
  <si>
    <t xml:space="preserve">Using your 3-digit organization code and county/tribal name from the Claim Sheet and the claim Month and Year, save the document in the following format: </t>
  </si>
  <si>
    <t>120 - Ashland - 01-2020</t>
  </si>
  <si>
    <t xml:space="preserve">On each applicable tab enter in all required information, such as monthly expenditures, year to date expenditures, cash and in-kind match, </t>
  </si>
  <si>
    <t>other expenditures (federal, state, local), current year program income and expenditures, and prior year program carryover and expenditures.</t>
  </si>
  <si>
    <t>**</t>
  </si>
  <si>
    <r>
      <t xml:space="preserve">If a specific program does not apply to you simply skip over the tab, </t>
    </r>
    <r>
      <rPr>
        <b/>
        <sz val="12"/>
        <rFont val="Arial"/>
        <family val="2"/>
      </rPr>
      <t>do not delete or modify the form as such action will disrupt formula calculations</t>
    </r>
    <r>
      <rPr>
        <sz val="12"/>
        <rFont val="Arial"/>
        <family val="2"/>
      </rPr>
      <t xml:space="preserve">.  </t>
    </r>
  </si>
  <si>
    <t>HOWEVER, even if you are not submitting a financial request for an applicable program, complete all areas above for the current year to date figures.</t>
  </si>
  <si>
    <t>Enter in all dollar amounts as whole dollars, no cents.</t>
  </si>
  <si>
    <t>Do not enter more contract expenditures on the Title III Expenses YTD column than what your budget allocation is.</t>
  </si>
  <si>
    <t>Contintue to claim every month all expenses even after you have expended contract dollars - i.e. meal programs will always have program</t>
  </si>
  <si>
    <t>income to claim and expend, possibly along with match.  There should be 13 claim forms submitted per year - including the Final Submission.</t>
  </si>
  <si>
    <t>Verify on the Compliance Issues tab that you do not have errors on the form.</t>
  </si>
  <si>
    <t>Note that certain requirements might not be met until towards the end of the fiscal period, monitor the warnings for each contract requirement so that you are</t>
  </si>
  <si>
    <t>fulfilling these requirements by the end of the year.</t>
  </si>
  <si>
    <r>
      <t xml:space="preserve">authorized before submitting the claim form. </t>
    </r>
    <r>
      <rPr>
        <b/>
        <u/>
        <sz val="12"/>
        <rFont val="Arial"/>
        <family val="2"/>
      </rPr>
      <t xml:space="preserve"> This form must be submitted in Excel format to fiscal@gwaar.org.</t>
    </r>
  </si>
  <si>
    <t>General Guidelines:</t>
  </si>
  <si>
    <t>* Do not modify this form by deleting tabs, columns or rows, or by modifying them in any way shape or form.</t>
  </si>
  <si>
    <t>* Do not claim more expenditures than what your Title III contract allocation is.</t>
  </si>
  <si>
    <t>* A separate claim must be filed each month, whether or not a Title III contract allocation is being claimed.</t>
  </si>
  <si>
    <r>
      <t xml:space="preserve">* All claim spreadsheets must be emailed to fiscal@gwaar.org in </t>
    </r>
    <r>
      <rPr>
        <b/>
        <u/>
        <sz val="12"/>
        <rFont val="Arial"/>
        <family val="2"/>
      </rPr>
      <t>Excel format</t>
    </r>
    <r>
      <rPr>
        <b/>
        <sz val="12"/>
        <rFont val="Arial"/>
        <family val="2"/>
      </rPr>
      <t>.</t>
    </r>
  </si>
  <si>
    <t>Column Heading</t>
  </si>
  <si>
    <t>Definition</t>
  </si>
  <si>
    <t>Includes:</t>
  </si>
  <si>
    <t>Does NOT Include:</t>
  </si>
  <si>
    <r>
      <t xml:space="preserve">Contract funds expended </t>
    </r>
    <r>
      <rPr>
        <u/>
        <sz val="10"/>
        <rFont val="Arial"/>
        <family val="2"/>
      </rPr>
      <t>during the current month</t>
    </r>
    <r>
      <rPr>
        <sz val="10"/>
        <rFont val="Arial"/>
        <family val="2"/>
      </rPr>
      <t xml:space="preserve"> to provide an allowable service.</t>
    </r>
  </si>
  <si>
    <t>Expenses during the month in which payment is requested from the contract amount.</t>
  </si>
  <si>
    <t>Non-contract monthly expenditures.</t>
  </si>
  <si>
    <t>Title III Older Americans Act (OAA) federal funds expended year to date to provide an allowable service.</t>
  </si>
  <si>
    <t>OAA Allocations
(III-B, III-C1, III-C2, III-D, III-E)</t>
  </si>
  <si>
    <r>
      <t xml:space="preserve">NSIP
SCS
Other Federal Funds
Title VI
</t>
    </r>
    <r>
      <rPr>
        <b/>
        <sz val="10"/>
        <rFont val="Arial"/>
        <family val="2"/>
      </rPr>
      <t>Do not report more than the claim form amount</t>
    </r>
  </si>
  <si>
    <r>
      <t xml:space="preserve">Cash contributed by the grantee to support OAA program activities. </t>
    </r>
    <r>
      <rPr>
        <b/>
        <sz val="10"/>
        <rFont val="Arial"/>
        <family val="2"/>
      </rPr>
      <t xml:space="preserve">Include excess match above required level here. </t>
    </r>
  </si>
  <si>
    <t>County Tax Levy
Tribal Funds
Basic County Allocation
Community Aids
Provider Cash Match</t>
  </si>
  <si>
    <t>Federal Funds
Program income generated by the use of aging funds
State Funds 
Cash Match to support DOT 85.21 / 85.215 or other non-OAA programs</t>
  </si>
  <si>
    <r>
      <t xml:space="preserve">Value of goods or services contributed by the grantee to support OAA program activities for which the project would expend cash if not donated. In-kind contributions include the estimated value of donated goods and services and volunteer time, which directly benefit and are specifically related to federal or state-supported activities. The value of property acquired in whole or in part with federal or state funds may not be donated as an in-kind match. In-kind match should be recorded in the general ledger by journal entry. </t>
    </r>
    <r>
      <rPr>
        <b/>
        <sz val="10"/>
        <rFont val="Arial"/>
        <family val="2"/>
      </rPr>
      <t xml:space="preserve">Include excess match above required level here. </t>
    </r>
  </si>
  <si>
    <t>Vendor/Provider In-Kind Match
Value of Volunteer Time
Value of products or goods donated
Value of services donated</t>
  </si>
  <si>
    <t>Federal Funds
Program income generated by the use of aging funds
State Funds</t>
  </si>
  <si>
    <t>AFCSP used as Cash Match for IIIE YTD</t>
  </si>
  <si>
    <r>
      <t xml:space="preserve">AFCSP expenses contributed by the grantee to support OAA program activities in the NFCSP program. </t>
    </r>
    <r>
      <rPr>
        <b/>
        <sz val="10"/>
        <rFont val="Arial"/>
        <family val="2"/>
      </rPr>
      <t xml:space="preserve">Include excess match above required level here. </t>
    </r>
  </si>
  <si>
    <t>AFCSP Match for Title III-E NFCSP (Note the services provided using match must be entered into SAMS under the NFCSP program.)  This column can also be used if your agency does not receive the AFCSP contract directly.</t>
  </si>
  <si>
    <t>N/A - Automtically pulls from the AFCSP tab, there should be no other funds included.</t>
  </si>
  <si>
    <r>
      <t xml:space="preserve">Non-Older Americans Act federal funds expended  </t>
    </r>
    <r>
      <rPr>
        <b/>
        <sz val="10"/>
        <rFont val="Arial"/>
        <family val="2"/>
      </rPr>
      <t>to support OAA service provision.*</t>
    </r>
  </si>
  <si>
    <t>ACL Grants
Federal Drawdown of Medicaid Dollars (for EBS, I&amp;A)**
MIPPA**
SHIP**</t>
  </si>
  <si>
    <t>Nutrition Services Incentive Program (NSIP)
Title VI
DOT 5310</t>
  </si>
  <si>
    <r>
      <t xml:space="preserve">Other state funds expended </t>
    </r>
    <r>
      <rPr>
        <b/>
        <sz val="10"/>
        <rFont val="Arial"/>
        <family val="2"/>
      </rPr>
      <t>to support OAA service provision.*</t>
    </r>
  </si>
  <si>
    <t>ADRC State non-match GPR (for EBS, I&amp;A, HDM assessments)
BADR Nutrition Program Revitalization Grants**
State grants supporting high level EB programs**
EBS State GPR**
Senior Community Services (SCS)**
SPAP**</t>
  </si>
  <si>
    <t>DOT 85.21 / 85.215
Cash Match to support DOT 85.21 / 85.215 or other non-OAA programs
Elder Abuse (EA)
Family Care, IRIS, COP, etc.</t>
  </si>
  <si>
    <r>
      <t xml:space="preserve">Funds from other local sources used </t>
    </r>
    <r>
      <rPr>
        <b/>
        <sz val="10"/>
        <rFont val="Arial"/>
        <family val="2"/>
      </rPr>
      <t>to support OAA service provision</t>
    </r>
    <r>
      <rPr>
        <sz val="10"/>
        <rFont val="Arial"/>
        <family val="2"/>
      </rPr>
      <t>.*</t>
    </r>
  </si>
  <si>
    <t>Grants from Local (not Federal or State) Organizations
Municipal/City Funds</t>
  </si>
  <si>
    <t>Cash match
Local funds used to purchase liquid supplements
Revenue for meals provided to home and community based LTC programs (Family Care, IRIS, COP, etc.)</t>
  </si>
  <si>
    <r>
      <t xml:space="preserve">Program income is defined as gross income received by the grantee and all sub grantees such as voluntary contributions or income earned only as a result of the grant project </t>
    </r>
    <r>
      <rPr>
        <b/>
        <sz val="10"/>
        <rFont val="Arial"/>
        <family val="2"/>
      </rPr>
      <t>during the current grant period.</t>
    </r>
    <r>
      <rPr>
        <sz val="10"/>
        <rFont val="Arial"/>
        <family val="2"/>
      </rPr>
      <t xml:space="preserve">   This funding must be allocated to the same service in which it was received.</t>
    </r>
  </si>
  <si>
    <t>Contributions/donations collected from OAA participants for services provided (e.g. home-delivered meals, senior dining meals, caregiver services, etc.)
Contributions/donations from local civic groups, businesses, members of the community, or other organizations
Proceeds from fundraising
Revenue from sales of services or property (e.g. meals, liquid nutritional supplements, etc.)
Interest income
Usage or rental fees
Patent or copyright royalties</t>
  </si>
  <si>
    <t>Revenues raised by a government grantee/provider under its governing powers (e.g. taxes, special assessments, levies and fines) 
Cash match 
Revenue for meals provided to home and community based LTC programs (Family Care, IRIS, COP, etc.)</t>
  </si>
  <si>
    <r>
      <rPr>
        <b/>
        <sz val="10"/>
        <rFont val="Arial"/>
        <family val="2"/>
      </rPr>
      <t xml:space="preserve">Include only the amount of program income expended during the current reporting period. Program income earned must be expended before any federal or state monies can be paid. </t>
    </r>
    <r>
      <rPr>
        <sz val="10"/>
        <rFont val="Arial"/>
        <family val="2"/>
      </rPr>
      <t xml:space="preserve"> 
Program income is defined as gross income received by the grantee and all sub grantees such as voluntary contributions or income earned only as a result of the grant project. This funding must be allocated to the same service in which it was received.</t>
    </r>
  </si>
  <si>
    <t>YTD Total Expenditures</t>
  </si>
  <si>
    <t>Sum of all YTD Expenditure columns</t>
  </si>
  <si>
    <t>This will include Year to Date: Title III Expenses, Cash Match Expenses, In-Kind Expenses, Other Federal Expenses, Other State Expenses, Other Local Expenses, Prior Year Program Income Expenses and Current Year Program Income Expenses.</t>
  </si>
  <si>
    <t>Other Federal and State Contracts**</t>
  </si>
  <si>
    <r>
      <rPr>
        <u/>
        <sz val="10"/>
        <rFont val="Arial"/>
        <family val="2"/>
      </rPr>
      <t>Federal Title III funds</t>
    </r>
    <r>
      <rPr>
        <sz val="10"/>
        <rFont val="Arial"/>
        <family val="2"/>
      </rPr>
      <t xml:space="preserve"> allocated based on the actual number of eligible meals served in the prior federal fiscal year. Funds must be used to purchase domestically-produced foods for use in Title III-C nutrition program meals.  </t>
    </r>
    <r>
      <rPr>
        <b/>
        <sz val="10"/>
        <rFont val="Arial"/>
        <family val="2"/>
      </rPr>
      <t>Funds are expended to support OAA service provision.*</t>
    </r>
  </si>
  <si>
    <t>Title III NSIP - Nutrition Services Incentive Program</t>
  </si>
  <si>
    <t>Title III OAA funds
Title VI NSIP</t>
  </si>
  <si>
    <r>
      <rPr>
        <u/>
        <sz val="10"/>
        <rFont val="Arial"/>
        <family val="2"/>
      </rPr>
      <t>State funds</t>
    </r>
    <r>
      <rPr>
        <sz val="10"/>
        <rFont val="Arial"/>
        <family val="2"/>
      </rPr>
      <t xml:space="preserve"> expended to support the Alzheimer's Family and Caregiver Support Program.  </t>
    </r>
    <r>
      <rPr>
        <b/>
        <sz val="10"/>
        <rFont val="Arial"/>
        <family val="2"/>
      </rPr>
      <t>If funds are used as match towards the NFCSP program, they need to be in the same service provided and entered in SAMS as an OAA NFCSP service.</t>
    </r>
  </si>
  <si>
    <t>State AFCSP (Alzheimer's Family and Caregiver Support Program)</t>
  </si>
  <si>
    <t xml:space="preserve">Title III OAA funds                                                      </t>
  </si>
  <si>
    <r>
      <rPr>
        <u/>
        <sz val="10"/>
        <rFont val="Arial"/>
        <family val="2"/>
      </rPr>
      <t>State funds</t>
    </r>
    <r>
      <rPr>
        <sz val="10"/>
        <rFont val="Arial"/>
        <family val="2"/>
      </rPr>
      <t xml:space="preserve"> expended to support the SSCS (State Senior Community Services) program. </t>
    </r>
    <r>
      <rPr>
        <b/>
        <sz val="10"/>
        <rFont val="Arial"/>
        <family val="2"/>
      </rPr>
      <t xml:space="preserve"> Funds are expended to support OAA service provision.*</t>
    </r>
  </si>
  <si>
    <t>State SSCS (State Senior Community Services)</t>
  </si>
  <si>
    <r>
      <rPr>
        <u/>
        <sz val="10"/>
        <rFont val="Arial"/>
        <family val="2"/>
      </rPr>
      <t>State funds</t>
    </r>
    <r>
      <rPr>
        <sz val="10"/>
        <rFont val="Arial"/>
        <family val="2"/>
      </rPr>
      <t xml:space="preserve"> expended to support the Elderly Benefit Services (EBS) program.  </t>
    </r>
    <r>
      <rPr>
        <b/>
        <sz val="10"/>
        <rFont val="Arial"/>
        <family val="2"/>
      </rPr>
      <t>Funds are expended to support OAA Legal/Benefit Assistance service provision.*</t>
    </r>
  </si>
  <si>
    <t>State Elderly Benefit Services (EBS)</t>
  </si>
  <si>
    <r>
      <rPr>
        <u/>
        <sz val="10"/>
        <rFont val="Arial"/>
        <family val="2"/>
      </rPr>
      <t>State funds</t>
    </r>
    <r>
      <rPr>
        <sz val="10"/>
        <rFont val="Arial"/>
        <family val="2"/>
      </rPr>
      <t xml:space="preserve"> expended to support the Elder Abuse program.</t>
    </r>
  </si>
  <si>
    <t>State Elder Abuse Services (EAS)</t>
  </si>
  <si>
    <r>
      <rPr>
        <u/>
        <sz val="10"/>
        <rFont val="Arial"/>
        <family val="2"/>
      </rPr>
      <t>State funds</t>
    </r>
    <r>
      <rPr>
        <sz val="10"/>
        <rFont val="Arial"/>
        <family val="2"/>
      </rPr>
      <t xml:space="preserve"> expended to support the State Pharmaceutical Assistance Program. </t>
    </r>
    <r>
      <rPr>
        <b/>
        <sz val="10"/>
        <rFont val="Arial"/>
        <family val="2"/>
      </rPr>
      <t>Funds are expended to support OAA Legal/Benefit Assistance service provision.*</t>
    </r>
  </si>
  <si>
    <t>SPAP (State Pharmaceutical Assistance Program)</t>
  </si>
  <si>
    <r>
      <rPr>
        <u/>
        <sz val="10"/>
        <rFont val="Arial"/>
        <family val="2"/>
      </rPr>
      <t>Federal funds</t>
    </r>
    <r>
      <rPr>
        <sz val="10"/>
        <rFont val="Arial"/>
        <family val="2"/>
      </rPr>
      <t xml:space="preserve"> expended to support the State Health Insurance Assistance Program. </t>
    </r>
    <r>
      <rPr>
        <b/>
        <sz val="10"/>
        <rFont val="Arial"/>
        <family val="2"/>
      </rPr>
      <t>Funds are expended to support OAA Legal/Benefit Assistance service provision.*</t>
    </r>
  </si>
  <si>
    <t>SHIP (State Health Insurance Assistance Program)</t>
  </si>
  <si>
    <r>
      <rPr>
        <u/>
        <sz val="10"/>
        <rFont val="Arial"/>
        <family val="2"/>
      </rPr>
      <t>Federal funds</t>
    </r>
    <r>
      <rPr>
        <sz val="10"/>
        <rFont val="Arial"/>
        <family val="2"/>
      </rPr>
      <t xml:space="preserve"> expended to support the Medicare Improvements for Patients and Providers program.</t>
    </r>
    <r>
      <rPr>
        <b/>
        <sz val="10"/>
        <rFont val="Arial"/>
        <family val="2"/>
      </rPr>
      <t xml:space="preserve"> Funds are expended to support OAA Legal/Benefit Assistance service provision.*</t>
    </r>
  </si>
  <si>
    <t>MIPPA (Medicare Improvements for Patients and Providers Act)</t>
  </si>
  <si>
    <t xml:space="preserve">Main Service </t>
  </si>
  <si>
    <t>Service Name</t>
  </si>
  <si>
    <t>Subservice Name</t>
  </si>
  <si>
    <t>Unit Type</t>
  </si>
  <si>
    <t>M</t>
  </si>
  <si>
    <t>01-Administration</t>
  </si>
  <si>
    <t>N/A</t>
  </si>
  <si>
    <r>
      <t>General management functions of the agency that cannot be directly allocated to a cost center or service, related to the management and administration of funds from the Bureau of Aging and Disability Resources.  </t>
    </r>
    <r>
      <rPr>
        <b/>
        <sz val="10"/>
        <rFont val="Arial"/>
        <family val="2"/>
      </rPr>
      <t>This is fiscally reported only to be reported on the monthly claim form as funding expended - there will be no services entered into SAMS.</t>
    </r>
  </si>
  <si>
    <t>02-Personal Care</t>
  </si>
  <si>
    <t>Hours</t>
  </si>
  <si>
    <t>Providing personal assistance, stand-by assistance, supervision or cues for people having difficulties with one or more activities of daily living (ADLs) such as: bathing, dressing, toileting, getting in/out of a bed or chair, eating or walking.  *For Title VI:  This service requires trained personnel and includes in-home services such as checking blood pressure and blood glucose.</t>
  </si>
  <si>
    <t>S</t>
  </si>
  <si>
    <t>Bathing (02)</t>
  </si>
  <si>
    <t>Providing assistance with getting in and out of the bath or shower, preparing the bath, and washing and drying.</t>
  </si>
  <si>
    <t>Foot Care / Podiatry (02)</t>
  </si>
  <si>
    <t>The basic care of the lower leg, foot, and nails.  Includes assistance with washing feet; trimming nails; buffing corns, calluses; and debriding thickened nails (Mercer, American Diabetes Association)</t>
  </si>
  <si>
    <t>03-Homemaker</t>
  </si>
  <si>
    <t>Providing assistance with routine household tasks to people having difficulties with one or more of the following instrumental activities of daily living (IADLs):  preparing meals, managing medications, managing money, doing light housework, shopping, traveling, and using a telephone.  Allowable tasks include: laundry, ironing, meal preparation, shopping for necessities (including groceries), light housekeeping tasks (e.g., dusting, vacuuming, mopping floors, cleaning bathroom and kitchen, making beds, maintaining safe environment).</t>
  </si>
  <si>
    <t>Money Management (03)</t>
  </si>
  <si>
    <t>Providing assistance with handling bill paying, banking, etc.</t>
  </si>
  <si>
    <t>Regular/Standard Cleaning (03)</t>
  </si>
  <si>
    <t>Providing assistance with dusting, vacuuming, mopping floors, cleaning bathrooms, cleaning kitchens, making beds, etc.</t>
  </si>
  <si>
    <t>Shopping Assistance (03)</t>
  </si>
  <si>
    <t>Providing assistance with shopping for necessities such as personal items, groceries, and/or other household items.</t>
  </si>
  <si>
    <t>04-Chore</t>
  </si>
  <si>
    <t>Providing assistance with non-continual household tasks to people having difficulties with one or more of the following instrumental activities of daily living (IADLs):  doing heavy housework and outside chores.  Allowable include: installing screens and storm windows, cleaning appliances, cleaning and securing carpets and rugs, washing walls and windows, scrubbing floors, cleaning attics and basements to remove fire and health hazards, pest control, grass cutting and leaf raking, clearing walkways of ice, snow and leaves, trimming overhanging tree branches, wood chopping, and moving heavy furniture.</t>
  </si>
  <si>
    <t>Heavy/Extensive Cleaning (04)</t>
  </si>
  <si>
    <t>Providing assistance with scrubbing floors, washing inside walls and windows, deep cleaning appliances, cleaning carpets and rugs, cleaning attics and basements to remove hazards, pest control, and other mass cleanup.</t>
  </si>
  <si>
    <t>Lawn Care (04)</t>
  </si>
  <si>
    <t>Providing assistance with grass cutting.</t>
  </si>
  <si>
    <t>Raking Leaves (04)</t>
  </si>
  <si>
    <t>Providing assistance with leaf raking and clearing walkways of leaves.</t>
  </si>
  <si>
    <t>Snow Removal (04)</t>
  </si>
  <si>
    <t>Providing assistance with shoveling snow and clearing walkways of ice and snow. Providing assistance with shoveling snow and clearing walkways of ice and snow.</t>
  </si>
  <si>
    <t>Storms and Screens (04)</t>
  </si>
  <si>
    <t>Providing assistance with installing screens and storm windows.</t>
  </si>
  <si>
    <t>Window Washing-Exterior (04)</t>
  </si>
  <si>
    <t>Providing assistance with washing outside windows.</t>
  </si>
  <si>
    <t>05-Home Delivered Meals</t>
  </si>
  <si>
    <t>Meals</t>
  </si>
  <si>
    <t>A meal provided to an eligible individual in his/her place of residence.  The meal meets the requirements of the Older Americans Act and state policy.</t>
  </si>
  <si>
    <t>Breakfast (05)</t>
  </si>
  <si>
    <t xml:space="preserve">A home-delivered meal that is either delivered in the morning or consists of foods traditionally served for breakfast, such as eggs or pancakes.  </t>
  </si>
  <si>
    <t>Cold Meal (05)</t>
  </si>
  <si>
    <t>A home-delivered meal consisting solely of either potentially hazardous (TCS) food items that must be kept at temperatures under 41 degrees Fahrenheit (e.g. tuna salad) or food items that do not require temperature control (e.g. whole apples or bread).</t>
  </si>
  <si>
    <r>
      <t xml:space="preserve">Emergency </t>
    </r>
    <r>
      <rPr>
        <sz val="10"/>
        <rFont val="Arial"/>
        <family val="2"/>
      </rPr>
      <t>Meal (05)</t>
    </r>
  </si>
  <si>
    <t>A home-delivered meal provided in preparation of or following an emergency situation.  Meals could be fresh, frozen, or shelf-stable.</t>
  </si>
  <si>
    <t>Evening Meal (05)</t>
  </si>
  <si>
    <t>A home-delivered meal that is intended for consumption later in the day, typically between 5 and 7 p.m.</t>
  </si>
  <si>
    <t>Frozen Meal (05)</t>
  </si>
  <si>
    <t>A home-delivered meal provided in a solid frozen state.</t>
  </si>
  <si>
    <t>Hot Meal (05)</t>
  </si>
  <si>
    <t>A home-delivered meal that includes potentially hazardous (TCS) food items that must be kept at temperatures above 140 degrees Fahrenheit (e.g. cooked fish).</t>
  </si>
  <si>
    <t>Weekend Meal (05)</t>
  </si>
  <si>
    <t>Provision of a home-delivered meal intended for consumption on a Saturday or Sunday.  Meals could be fresh, frozen, or shelf-stable.</t>
  </si>
  <si>
    <t>06-Adult Day Care/Health</t>
  </si>
  <si>
    <t xml:space="preserve">Provision of care for functionally impaired older adults in a non-residential, supervised, protective, and congregate setting during some portion of a day (fewer than 24 hours). Services offered in conjunction with adult day care/adult day health typically include social and recreational activities, training, counseling, and services such as rehabilitation, medication assistance and home‐health aide services for adult day health.  Older adults served require supervision but do not require institutionalization. </t>
  </si>
  <si>
    <t>Bathing (06)</t>
  </si>
  <si>
    <t>Providing assistance with getting in and out of the bath or shower, preparing the bath, and washing and drying in an adult day care setting.</t>
  </si>
  <si>
    <t>07-Case Management</t>
  </si>
  <si>
    <t>Person-centered approach to providing assistance with care coordination for older customers and/or their caregivers in circumstances where the older person is experiencing diminished functional capacities, personal conditions, or other characteristics which require the provision of services by formal service providers or informal caregivers.  Activities of case management include learning the customer’s strengths, assessing the customer’s needs, developing care plan that ensure the safety and well-being of the customer, authorizing and coordinating services among providers that support the customer’s needs, monitoring service provision and the customer’s health and welfare, and providing ongoing reassessment of needs.  A unit is defined as the time, which is spent by staff, or qualified designee, engaged in working for an eligible person. A unit does not include travel time, staff training, program publicity, or direct services other than care coordination.</t>
  </si>
  <si>
    <t>08-Congregate Meals</t>
  </si>
  <si>
    <t>A meal provided to an eligible individual in a group setting which promotes socialization of older individuals.  The meal meets the requirements of the Older Americans Act and state policy.</t>
  </si>
  <si>
    <t>Breakfast (08)</t>
  </si>
  <si>
    <t xml:space="preserve">A congregate meal that is either served in the morning or consists of foods traditionally served for breakfast, such as eggs or pancakes.  </t>
  </si>
  <si>
    <t>Cafe 60 (08)</t>
  </si>
  <si>
    <t>A congregate meal provided at a senior dining center that accepts vouchers.  Voucher programs require approval from the AAA and BADR prior to implementation.</t>
  </si>
  <si>
    <t>Cold Meal (08)</t>
  </si>
  <si>
    <t>A congregate meal consisting solely of either potentially hazardous (TCS) food items that must be kept at temperatures under 41 degrees Fahrenheit (e.g. tuna salad) or food items that do not require temperature control (e.g. whole apples or bread).</t>
  </si>
  <si>
    <r>
      <t xml:space="preserve">Emergency </t>
    </r>
    <r>
      <rPr>
        <sz val="10"/>
        <rFont val="Arial"/>
        <family val="2"/>
      </rPr>
      <t>Meal (08)</t>
    </r>
  </si>
  <si>
    <t>Emergency meals provided to a congregate meal participant in preparation of or following an emergency situation.  Meals could be fresh, frozen, or shelf-stable.</t>
  </si>
  <si>
    <t>Evening Meal (08)</t>
  </si>
  <si>
    <t>A congregate meal that is served later in the day, typically between 5 and 7 p.m.</t>
  </si>
  <si>
    <t>Evening Salad Bar (08)</t>
  </si>
  <si>
    <t>A buffet-style congregate meal in which an assortment of salad ingredients are provided for participants to assemble their own salad.  The meal is served later in the day, typically between 5 and 7 p.m.</t>
  </si>
  <si>
    <t>Hot Meal (08)</t>
  </si>
  <si>
    <t>A congregate meal that includes potentially hazardous (TCS) food items that must be kept at temperatures above 140 degrees Fahrenheit (e.g. cooked fish).</t>
  </si>
  <si>
    <t>Noon Salad Bar (08)</t>
  </si>
  <si>
    <t>A buffet-style congregate meal in which an assortment of salad ingredients are provided for participants to assemble their own salad.  The meal is served mid-day, typically around 12 p.m.</t>
  </si>
  <si>
    <t>Rise and Dine (08)</t>
  </si>
  <si>
    <t xml:space="preserve">A congregate meal that is either served in the morning or consists of foods traditionally served for breakfast, such as eggs or pancakes. Rise and Dine meals are served in a restaurant setting with no prior reservations required.  Participants order from a senior dining menu and receive table service. </t>
  </si>
  <si>
    <t>Salad Bar (08)</t>
  </si>
  <si>
    <t>A buffet-style congregate meal in which an assortment of salad ingredients are provided for participants to assemble their own salad.</t>
  </si>
  <si>
    <t>Special Events (08)</t>
  </si>
  <si>
    <t>A congregate meal that is served in conjunction with a one-time or infrequently occurring event outside of normal programs or activities.</t>
  </si>
  <si>
    <t>Volunteer Meal (08)</t>
  </si>
  <si>
    <t>A meal that is provided to a volunteer who provides direct service to the nutrition program.  (Reminder:  NSIP eligibility must be indicated in the client record in SAMS).</t>
  </si>
  <si>
    <t>Weekend Meal (08)</t>
  </si>
  <si>
    <t>A congregate meal provided in a dining center that operates on a Saturday or Sunday.</t>
  </si>
  <si>
    <t>09h-Nutrition Counseling (Hours)</t>
  </si>
  <si>
    <t>Provision of individualized advise and guidance to individuals who are at nutritional risk because of their health or nutritional history, dietary intake, medications used or chronic illness, about options and methods for improving their nutritional status, performed by a health professional. (Title VI only)</t>
  </si>
  <si>
    <t>Home Visit (09h)</t>
  </si>
  <si>
    <t>Nutrition counseling conducted in person. (Title VI only)</t>
  </si>
  <si>
    <t>Phone Call (09h)</t>
  </si>
  <si>
    <t>Nutrition counseling conducted by telephone. (Title VI only)</t>
  </si>
  <si>
    <t>09s-Nutrition Counseling (Sessions)</t>
  </si>
  <si>
    <t>Sessions</t>
  </si>
  <si>
    <t>Home Visit (09)</t>
  </si>
  <si>
    <t>Nutrition counseling conducted in person.</t>
  </si>
  <si>
    <t>Phone Call (09)</t>
  </si>
  <si>
    <t>Nutrition counseling conducted by telephone.</t>
  </si>
  <si>
    <t>10p-Assisted Transportation</t>
  </si>
  <si>
    <t>One-Way Trip</t>
  </si>
  <si>
    <t xml:space="preserve">Provision of assistance, including escort, to a non-ambulatory person who has difficulties (physical or cognitive) using regular vehicular transportation. Includes rides on predetermined routes and rides provided upon customer request. </t>
  </si>
  <si>
    <t>Education/Training (10p)</t>
  </si>
  <si>
    <t>Provision of assisted transportation for the primary purpose of education or training. </t>
  </si>
  <si>
    <t>Employment (10p)</t>
  </si>
  <si>
    <t>Provision of assisted transportation for the primary purpose of performing work-related activities.  Work-related activities could be paid or volunteer.  Does not include transportation for training or education programs (see definition for Education/Training). </t>
  </si>
  <si>
    <t>Medical (10p)</t>
  </si>
  <si>
    <t>Provision of assisted transportation for the primary purposes of participation in medical or medically-prescribed activities or purchase of medical or medically-prescribed services or products.</t>
  </si>
  <si>
    <t>Nutrition (10p)</t>
  </si>
  <si>
    <t>Provision of assisted transportation for the primary purpose of consumption, purchase, or receipt of food. </t>
  </si>
  <si>
    <t>Other (10p)</t>
  </si>
  <si>
    <t>Provision of assisted transportation for a primary purpose other than education/training-related, work-related, medical, nutritional, shopping/personal business-related, or social/recreational. </t>
  </si>
  <si>
    <t>Shopping/Personal Business (10p)</t>
  </si>
  <si>
    <t xml:space="preserve">Provision of assisted transportation for the primary purpose of shopping for necessities or conducting other personal business. </t>
  </si>
  <si>
    <t>Social/Recreational (10p)</t>
  </si>
  <si>
    <t>Provision of assisted transportation for the primary purpose of participating in social or recreational activities. </t>
  </si>
  <si>
    <t>10v-Assisted Transportation (5310 Vehicle)</t>
  </si>
  <si>
    <t>(no main sub-service - a sub-service must be assigned)</t>
  </si>
  <si>
    <t>Vehicle-One-Way Trip</t>
  </si>
  <si>
    <t>Education/Training (10v)</t>
  </si>
  <si>
    <t>Employment (10v)</t>
  </si>
  <si>
    <t>Medical (10v)</t>
  </si>
  <si>
    <t>Nutrition (10v)</t>
  </si>
  <si>
    <t>Other (10v)</t>
  </si>
  <si>
    <t>Shopping/Personal Business (10v)</t>
  </si>
  <si>
    <t>Social/Recreational (10v)</t>
  </si>
  <si>
    <t>11p-Transportation</t>
  </si>
  <si>
    <t>Provision of transportation for an ambulatory person from one location to another.  Does not include any other activity.  Includes rides on predetermined routes and rides provided upon customer request.</t>
  </si>
  <si>
    <t>Education/Training (11p)</t>
  </si>
  <si>
    <t>Provision of transportation for the primary purpose of education or training. </t>
  </si>
  <si>
    <t>Employment (11p)</t>
  </si>
  <si>
    <t>Provision of transportation for the primary purpose of performing work-related activities.  Work-related activities could be paid or volunteer.  Does not include transportation for training or education programs (see definition for Education/Training). </t>
  </si>
  <si>
    <t>Medical (11p)</t>
  </si>
  <si>
    <t>Provision of transportation for the primary purposes of participation in medical or medically-prescribed activities or purchase of medical or medically-prescribed services or products.</t>
  </si>
  <si>
    <t>Nutrition (11p)</t>
  </si>
  <si>
    <t>Provision of transportation for the primary purpose of consumption, purchase, or receipt of food. </t>
  </si>
  <si>
    <t>Other (11p)</t>
  </si>
  <si>
    <t>Provision of transportation for a primary purpose other than education/training-related, work-related, medical, nutritional, shopping/personal business-related, or social/recreational. </t>
  </si>
  <si>
    <t>Shopping/Personal Business (11p)</t>
  </si>
  <si>
    <t xml:space="preserve">Provision of transportation for the primary purpose of shopping for necessities or conducting other personal business. </t>
  </si>
  <si>
    <t>Social/Recreation (11p)</t>
  </si>
  <si>
    <t>Provision of transportation for the primary purpose of participating in social or recreational activities. </t>
  </si>
  <si>
    <t>11v-Transportation (5310 Vehicle)</t>
  </si>
  <si>
    <t>Education/Training (11v)</t>
  </si>
  <si>
    <t>Employment (11v)</t>
  </si>
  <si>
    <t>Medical (11v)</t>
  </si>
  <si>
    <t>Nutrition (11v)</t>
  </si>
  <si>
    <t>Other (11v)</t>
  </si>
  <si>
    <t>Shopping/Personal Business (11v)</t>
  </si>
  <si>
    <t>Social/Recreation (11v)</t>
  </si>
  <si>
    <t>12-Legal Services</t>
  </si>
  <si>
    <r>
      <t xml:space="preserve">Funding appropriated under Wis. Stat. 46.81(2) to support the provision of benefit specialist services to older individuals: As defined by statute, benefit specialist services include information, advice, and assistance to older individuals related to eligibility for, and problems with, public benefits and services, health care financing, insurance, housing, and other financial and consumer concerns. Services also include referral of older individuals in need of legal representation to the private bar or other available legal resources.  </t>
    </r>
    <r>
      <rPr>
        <b/>
        <sz val="10"/>
        <color theme="1"/>
        <rFont val="Arial"/>
        <family val="2"/>
      </rPr>
      <t>This data is entered in the SAMS EBS database only.</t>
    </r>
  </si>
  <si>
    <t>13h-Nutrition Education (Hours)</t>
  </si>
  <si>
    <t>An educational program provided by a knowledgeable person to promote better health and providing accurate and culturally sensitive nutrition or health (as it relates to nutrition) information and instruction in a group or individual setting. (Title VI only)</t>
  </si>
  <si>
    <t>13s-Nutrition Education (Sessions)</t>
  </si>
  <si>
    <t>14-Information and Assistance</t>
  </si>
  <si>
    <t>Contacts</t>
  </si>
  <si>
    <r>
      <t xml:space="preserve">Provision of concrete information to a client about available public and voluntary services and resources, including name, address, and telephone number of service or resource and linkage with appropriate community resource(s) to ensure necessary service will be delivered to the client.  Must include contact and follow-up with provider and/or client.  </t>
    </r>
    <r>
      <rPr>
        <b/>
        <sz val="10"/>
        <color theme="1"/>
        <rFont val="Arial"/>
        <family val="2"/>
      </rPr>
      <t>**This service is not mandatory to enter and is not used for NAPIS Federal Reporting.**</t>
    </r>
  </si>
  <si>
    <t>Assistance (14)</t>
  </si>
  <si>
    <r>
      <t xml:space="preserve">Provision of assistance in gaining access to available services. </t>
    </r>
    <r>
      <rPr>
        <b/>
        <sz val="10"/>
        <color theme="1"/>
        <rFont val="Arial"/>
        <family val="2"/>
      </rPr>
      <t xml:space="preserve"> </t>
    </r>
    <r>
      <rPr>
        <sz val="10"/>
        <color theme="1"/>
        <rFont val="Arial"/>
        <family val="2"/>
      </rPr>
      <t xml:space="preserve">Must include contact and follow-up with provider and/or client. </t>
    </r>
    <r>
      <rPr>
        <b/>
        <sz val="10"/>
        <color theme="1"/>
        <rFont val="Arial"/>
        <family val="2"/>
      </rPr>
      <t xml:space="preserve"> **This service is not mandatory to enter and is not used for NAPIS Federal Reporting.**</t>
    </r>
  </si>
  <si>
    <t>Email (14)</t>
  </si>
  <si>
    <r>
      <t xml:space="preserve">Provision of concrete information and assistance through the means of email to a client.  Must include contact and follow-up with provider and/or client. </t>
    </r>
    <r>
      <rPr>
        <b/>
        <sz val="10"/>
        <color theme="1"/>
        <rFont val="Arial"/>
        <family val="2"/>
      </rPr>
      <t xml:space="preserve"> **This service is not mandatory to enter and is not used for NAPIS Federal Reporting.**</t>
    </r>
  </si>
  <si>
    <t>Emergency Preparedness (14)</t>
  </si>
  <si>
    <r>
      <t xml:space="preserve">Provision of concrete information and assistance of emergency preparedness to a client.  Must include contact and follow-up with provider and/or client. </t>
    </r>
    <r>
      <rPr>
        <b/>
        <sz val="10"/>
        <color theme="1"/>
        <rFont val="Arial"/>
        <family val="2"/>
      </rPr>
      <t xml:space="preserve"> **This service is not mandatory to enter and is not used for NAPIS Federal Reporting.**</t>
    </r>
  </si>
  <si>
    <t>Information (14)</t>
  </si>
  <si>
    <r>
      <t xml:space="preserve">Provision of information about available services.  Must include contact and follow-up with provider and/or client. </t>
    </r>
    <r>
      <rPr>
        <b/>
        <sz val="10"/>
        <color theme="1"/>
        <rFont val="Arial"/>
        <family val="2"/>
      </rPr>
      <t xml:space="preserve"> **This service is not mandatory to enter and is not used for NAPIS Federal Reporting.**</t>
    </r>
  </si>
  <si>
    <t>Phone Call (14)</t>
  </si>
  <si>
    <r>
      <t xml:space="preserve">Provision of concrete information and assistance via a phone call to a client.  Must include contact and follow-up with provider and/or client. </t>
    </r>
    <r>
      <rPr>
        <b/>
        <sz val="10"/>
        <color theme="1"/>
        <rFont val="Arial"/>
        <family val="2"/>
      </rPr>
      <t xml:space="preserve"> **This service is not mandatory to enter and is not used for NAPIS Federal Reporting.**</t>
    </r>
  </si>
  <si>
    <t>Walk-In (14)</t>
  </si>
  <si>
    <r>
      <t xml:space="preserve">Provision of concrete information and assistance via walk-in to a client.  Must include contact and follow-up with provider and/or client. </t>
    </r>
    <r>
      <rPr>
        <b/>
        <sz val="10"/>
        <color theme="1"/>
        <rFont val="Arial"/>
        <family val="2"/>
      </rPr>
      <t xml:space="preserve"> **This service is not mandatory to enter and is not used for NAPIS Federal Reporting.**</t>
    </r>
  </si>
  <si>
    <t>15s-Outreach (Sessions)</t>
  </si>
  <si>
    <t>One-on-one contacts with older adults or their caregivers initiated by an agency or organization to encourage their use of existing services and benefits.  Does not include a group activity that involves a contact with several current or potential customers/caregivers (see Public Information definition).  Does not include comprehensive assessment of need, development of a service plan, or arranging for service provision (see Case Management definition).</t>
  </si>
  <si>
    <t>16a-Public Information (Activities)</t>
  </si>
  <si>
    <t>Activities</t>
  </si>
  <si>
    <t>Contacts with a group of older adults, their caregivers, or the general public, to inform them of service availability or provide general program information. Examples include but are not limited to health fairs, publications, newsletters, brochures, caregiver conferences, publicity or mass media campaigns, and other similar informational activities in accordance with state policy.</t>
  </si>
  <si>
    <t>Conference (16a)</t>
  </si>
  <si>
    <t xml:space="preserve">Conferences or other public events for older adults, their caregivers, or the general public.  </t>
  </si>
  <si>
    <t>Emergency Preparedness (16a)</t>
  </si>
  <si>
    <t xml:space="preserve">Distribution of disaster preparedness information that will assist older adults or their caregivers in the event of an emergency.  </t>
  </si>
  <si>
    <t>Grandparent Newsletter (16a)</t>
  </si>
  <si>
    <t>Distribution of newspapers or newsletters containing accurate, timely, and relevant information predominately of interest to and affecting grandparents.</t>
  </si>
  <si>
    <t>Informational Mailing (16a)</t>
  </si>
  <si>
    <t>Distribution of accurate, timely, and relevant information via US mail or email.</t>
  </si>
  <si>
    <t>Informational Material (16a)</t>
  </si>
  <si>
    <t>Distribution of printed material or handouts that pertain to current research, public policy concerns, etc.</t>
  </si>
  <si>
    <t>Memory Cafe (16a)</t>
  </si>
  <si>
    <t>Social gatherings that provide opportunities for individuals with dementia, along with their family, friends and caregivers, to enjoy interactions with others experiencing the same challenges and to talk openly about issues. They are not intended as support groups.</t>
  </si>
  <si>
    <t>Newsletter (16a)</t>
  </si>
  <si>
    <t>Distribution of newsletters containing accurate, timely, and relevant information of interest to and affecting the wellbeing of older adults or their caregivers.</t>
  </si>
  <si>
    <t>Newspaper (16a)</t>
  </si>
  <si>
    <t>Distribution of newspapers containing accurate, timely, and relevant information of interest to and affecting the wellbeing of older adults or their caregivers.</t>
  </si>
  <si>
    <t>Public Exhibit (16a)</t>
  </si>
  <si>
    <t>Distribution of accurate, timely, and relevant information via booths, exhibits, or fairs.</t>
  </si>
  <si>
    <t>Public Presentation (16a)</t>
  </si>
  <si>
    <t>Distribution of accurate, timely, and relevant information via formal group audio visual presentations.</t>
  </si>
  <si>
    <t>Radio (16a)</t>
  </si>
  <si>
    <t>Distribution of accurate, timely, and relevant information via radio interviews or programs.</t>
  </si>
  <si>
    <t>Resource Directory (16a)</t>
  </si>
  <si>
    <t>Distribution of information about the network of resources available to individuals within their communities.</t>
  </si>
  <si>
    <t>Taped Presentation (16a)</t>
  </si>
  <si>
    <t>Distribution of accurate, timely, and relevant information via taped audio visual presentations on topics of interest to and affecting the wellbeing of older adults and their caregivers.  Taped presentations could be webinars or shared via other electronic media.</t>
  </si>
  <si>
    <t>Television (16a)</t>
  </si>
  <si>
    <t>Distribution of accurate, timely, and relevant information via television interviews or programs.</t>
  </si>
  <si>
    <t>16h-Public Information (Hours)</t>
  </si>
  <si>
    <t>Hours of Preparation</t>
  </si>
  <si>
    <t>Writing, reproducing, and mailing a program newsletter; writing a newspaper column; or providing a radio/television interview. (Title VI only)</t>
  </si>
  <si>
    <t>Conference (16h)</t>
  </si>
  <si>
    <t>Emergency Preparedness (16h)</t>
  </si>
  <si>
    <t>Grandparent Newsletter (16h)</t>
  </si>
  <si>
    <t>Informational Mailing (16h)</t>
  </si>
  <si>
    <t>Informational Material (16h)</t>
  </si>
  <si>
    <t>Memory Cafe (16h)</t>
  </si>
  <si>
    <t>Newsletter (16h)</t>
  </si>
  <si>
    <t>Newspaper (16h)</t>
  </si>
  <si>
    <t>Public Exhibit (16h)</t>
  </si>
  <si>
    <t>Public Presentation (16h)</t>
  </si>
  <si>
    <t>Radio (16h)</t>
  </si>
  <si>
    <t>Resource Directory (16h)</t>
  </si>
  <si>
    <t>Taped Presentation (16h)</t>
  </si>
  <si>
    <t>Television (16h)</t>
  </si>
  <si>
    <t>17c-Counseling</t>
  </si>
  <si>
    <t>Provision of professional advice, guidance, and instruction, either on a one-time or ongoing basis to an older individual and/or family members who are experiencing personal, social, or emotional problems.  May be provided by telephone or in person by paid, donated and/or volunteer staff who have been professionally trained.  Includes emotional support, problem identification and resolution, skill building, grief counseling, mental health counseling, etc. Does not include nutrition or legal counseling (See Nutrition Counseling and Legal Assistance definitions).  Does not include support group activities (peer led) or training (See definitions for Support Groups and Training).</t>
  </si>
  <si>
    <t>Individual Counseling (17c)</t>
  </si>
  <si>
    <t xml:space="preserve">Provision of one-on-one advice, guidance, and instruction, either on a one-time or ongoing basis to and older individual or a family member of an older individual who is experiencing personal, social, or emotional problems.  </t>
  </si>
  <si>
    <t>17t-Training</t>
  </si>
  <si>
    <t>Provision of formal or informal opportunities for individuals to acquire knowledge, experience or skills.  Includes individual or group events designed to increase awareness; promote personal enrichment, for example, through continuing education; to increase or gain skills in a specific craft, trade, job or occupation.  May include use of evidence-based programs, be conducted in-person or online, and be provided in individual or group settings. Does not include staff training. Does not include nutrition education, health promotion programs or activities, or information and assistance (see definitions for Nutrition Education, Health Promotion Programs, Health Promotion Activities, and Information and Assistance).</t>
  </si>
  <si>
    <t>Sip &amp; Swipe (17t)</t>
  </si>
  <si>
    <t>A digital literacy program designed to train older adults the basic skills needed to use a tablet.</t>
  </si>
  <si>
    <t>TRIAD (17t)</t>
  </si>
  <si>
    <t xml:space="preserve">Provision of the national TRIAD program, which provides older individuals with the knowledge they need to feel safer and more secure in their communities.  </t>
  </si>
  <si>
    <t>18-Temporary Respite Care (III-B)</t>
  </si>
  <si>
    <r>
      <t xml:space="preserve">A service which provides a brief period of relief or rest for caregivers.  May include in-home respite or facility-based respite (either during the day or overnight on a temporary basis). </t>
    </r>
    <r>
      <rPr>
        <b/>
        <sz val="10"/>
        <color theme="1"/>
        <rFont val="Arial"/>
        <family val="2"/>
      </rPr>
      <t>**Access to this service is available upon request by the Aging Unit.**</t>
    </r>
  </si>
  <si>
    <t>Grandparent Respite (18)</t>
  </si>
  <si>
    <t>Respite care for grandparents and other relative caregivers caring for children.  Includes camps, summer camps, child care/day care, after school care/activities, etc.</t>
  </si>
  <si>
    <t>19s-Medication Management (Sessions)</t>
  </si>
  <si>
    <t>Assistance to customers in managing the use of both prescription and over the counter (OTC) medication in order to prevent incorrect usage and adverse drug reactions.  May include face-to-face review of the customer’s medication regimen, set-up of a medication regimen, supervision of compliance with medication regimens, cueing via home visits or telephone calls, and/or communicating with referral sources (physicians, family members, primary caregivers, etc.). Primary activities are normally on a one-to-one basis; if done as a group activity, each participant shall be counted as participating in one session.</t>
  </si>
  <si>
    <t>Prescription Assistance (19s)</t>
  </si>
  <si>
    <t>Assistance to customers in managing prescription medications to prevent incorrect usage and adverse drug reactions.</t>
  </si>
  <si>
    <t>20-Advocacy Leadership Development</t>
  </si>
  <si>
    <t>Contacts made to monitor, evaluate, and comment on all laws, policies, programs, taxes, and service systems which affect older individuals.   Includes participation in hearings, contacts with national, state and/or local representatives, etc. to promote benefits and opportunities for older individuals.  Includes contacts that enhance the ability of older people to advocate for themselves and for other older people. Does not include services provided by an attorney or person under the supervision of an attorney.</t>
  </si>
  <si>
    <t>Commission on Aging (20)</t>
  </si>
  <si>
    <t>Contacts made by members of the Commission on Aging that enhance the ability of older people to advocate for themselves and for other older people.</t>
  </si>
  <si>
    <t>Nutrition Advisory Council (20)</t>
  </si>
  <si>
    <t>Contacts made by members of the Nutrition Advisory Council that enhance the ability of older people to advocate for themselves and for other older people.</t>
  </si>
  <si>
    <t>21s-Insurance / Benefits (Sessions)</t>
  </si>
  <si>
    <t>Provision of assistance in writing letters and completing financial forms, including tax forms, and other applications or documents. Does not include services provided by an attorney or person under the supervision of an attorney (see Legal Assistance definition).</t>
  </si>
  <si>
    <t>Homestead Tax Credit (21s)</t>
  </si>
  <si>
    <t>Provision of assistance in completing the Homestead Tax Credit Claim.  Does not include assistance provided by an Elder Benefit Specialist (EBS).</t>
  </si>
  <si>
    <t>Medicare Part D (21s)</t>
  </si>
  <si>
    <t>Provision of assistance in enrolling in Medicare Part D prescription drug assistance program. Does not include assistance provided by an Elder Benefit Specialist (EBS).</t>
  </si>
  <si>
    <t>SeniorCare (21s)</t>
  </si>
  <si>
    <t>Provision of assistance in enrolling in SeniorCare prescription drug assistance program. Does not include assistance provided by an Elder Benefit Specialist (EBS).</t>
  </si>
  <si>
    <t>Telephone (21s)</t>
  </si>
  <si>
    <r>
      <t xml:space="preserve">Provision of assistance in </t>
    </r>
    <r>
      <rPr>
        <u/>
        <sz val="10"/>
        <rFont val="Arial"/>
        <family val="2"/>
      </rPr>
      <t>applying for</t>
    </r>
    <r>
      <rPr>
        <sz val="10"/>
        <rFont val="Arial"/>
        <family val="2"/>
      </rPr>
      <t xml:space="preserve"> discounts, credits, or other financial assistance for telephone bills.</t>
    </r>
  </si>
  <si>
    <t>Wisconsin Home Energy Assistance (21s)</t>
  </si>
  <si>
    <t>Provision of assistance in applying for the Wisconsin Home Energy Assistance Program for assistance for heating costs, electric costs, and energy crisis situations.</t>
  </si>
  <si>
    <t>22c-Assessments (Contacts)</t>
  </si>
  <si>
    <r>
      <t xml:space="preserve">Collecting necessary information about an older individual to determine need and/or eligibility for a service.  May include evaluation of a person’s physical, psychological, and social needs; financial resources; informal support system; immediate environment, etc. </t>
    </r>
    <r>
      <rPr>
        <b/>
        <sz val="10"/>
        <color theme="1"/>
        <rFont val="Arial"/>
        <family val="2"/>
      </rPr>
      <t xml:space="preserve"> **This service is not mandatory to enter and is not used for NAPIS Federal Reporting.**</t>
    </r>
  </si>
  <si>
    <t>23a-Health Promotion (Program)</t>
  </si>
  <si>
    <t>(no main sub-service - a program must be assigned)</t>
  </si>
  <si>
    <t>Programs that meet ACL/AoA’s definition for an evidence-based program.  Evidence-based programs promote health and wellbeing; reduce disease, disability, and/or injury; and/or extend the length or quality of life for adults 60 years old or older.</t>
  </si>
  <si>
    <t>A Matter of Balance (23a)</t>
  </si>
  <si>
    <t>Warm-water exercise program suitable for every fitness levels, shown to reduce pain and improve overall health. Exercises include range of motion, muscle-strengthening, socialization activities and an optional, moderate-intensity aerobic component.</t>
  </si>
  <si>
    <t>Arthritis Foundation Aquatics Exercise Program (23a)</t>
  </si>
  <si>
    <t>Arthritis Foundation Exercise Program (23a)</t>
  </si>
  <si>
    <r>
      <rPr>
        <sz val="10"/>
        <color rgb="FF000000"/>
        <rFont val="Arial"/>
        <family val="2"/>
      </rPr>
      <t>Low-impact recreational exercise program designed for people with arthritis, rheumatic diseases or musculoskeletal conditions that improves functional ability, self-confidence, self-care, mobility, muscle strength and coordination.</t>
    </r>
    <r>
      <rPr>
        <sz val="10"/>
        <color theme="1"/>
        <rFont val="Arial"/>
        <family val="2"/>
      </rPr>
      <t xml:space="preserve"> </t>
    </r>
  </si>
  <si>
    <t xml:space="preserve">Arthritis Foundation Tai Chi Program (23a) </t>
  </si>
  <si>
    <r>
      <t xml:space="preserve">Tai chi program that improves movement, balance, strength, flexibility, and relaxation and decreases pain and falls.   </t>
    </r>
    <r>
      <rPr>
        <sz val="10"/>
        <color theme="1"/>
        <rFont val="Arial"/>
        <family val="2"/>
      </rPr>
      <t xml:space="preserve">   </t>
    </r>
  </si>
  <si>
    <t xml:space="preserve">Arthritis Self-Management (Self-Help) (23a) </t>
  </si>
  <si>
    <r>
      <t xml:space="preserve">A program for people with different types of rheumatic diseases (such as osteoarthritis, rheumatoid arthritis, fibromyalgia, lupus, etc.) that enables participants to build self-confidence to take part in maintaining their health and managing their diseases. </t>
    </r>
    <r>
      <rPr>
        <sz val="10"/>
        <color rgb="FF000000"/>
        <rFont val="Arial"/>
        <family val="2"/>
      </rPr>
      <t xml:space="preserve"> </t>
    </r>
  </si>
  <si>
    <t>Better Choices, Better Health-Arthritis (23a)</t>
  </si>
  <si>
    <t xml:space="preserve">An online interactive version of the Arthritis Self-Management Program (ASMP) that teaches the skills needed in the self-management of arthritis or other rheumatic diseases.  </t>
  </si>
  <si>
    <t xml:space="preserve">Better Choices, Better Health-CDSMP (23a) </t>
  </si>
  <si>
    <t>An online interactive version of the Chronic Disease Self-Management Program (CDSMP) that enables participants to build self-confidence to take part in maintaining their health and managing their chronic health conditions, such as hypertension, arthritis, heart disease, stroke, lung disease, and diabetes.</t>
  </si>
  <si>
    <t xml:space="preserve">Better Choices, Better Health-Diabetes (23a) </t>
  </si>
  <si>
    <t>An online interactive version of the Diabetes Self-Management Program (DSMP) that teaches the skills needed in the self-management of diabetes and to maintain and/or increase life’s activities.</t>
  </si>
  <si>
    <t xml:space="preserve">Care Transitions Intervention  (23a) </t>
  </si>
  <si>
    <t>A program that promotes self-identified personal goals around symptom management and functional recovery in the care transition from hospital to home to reduce hospital readmissions.</t>
  </si>
  <si>
    <t xml:space="preserve">CDSMP - Chronic Disease Self- Management Program (23a) </t>
  </si>
  <si>
    <t>A program designed to empower workshop participants with chronic conditions and/or their caregivers to problem solve and set weekly goals to improve skills needed to manage symptoms, such as managing medications, establishing/enhancing exercise programs, implementing healthier nutrition habits, managing pain and fatigue, working with healthcare professionals and the healthcare system, learning better communication techniques, etc.</t>
  </si>
  <si>
    <t>Chronic Pain Self-Management Program (23a)</t>
  </si>
  <si>
    <t>A program that helps participants develop self-management skills, improve self-confidence and increase motivation to better their Chronic Pain symptoms, challenges and day to day tasks. This workshop is for adults living with chronic pain (such as musculoskeletal pain, fibromyalgia, repetitive strain injury, chronic regional pain syndrome, post stroke, or neuropathy) and for those who support them.</t>
  </si>
  <si>
    <t xml:space="preserve">Fit and Strong! (23a) </t>
  </si>
  <si>
    <t>A safe, balanced program of physical activity that builds lower extremity strength for managing lower-extremity osteoarthritis.</t>
  </si>
  <si>
    <t xml:space="preserve">Healthy Eating for Active Living (23a) </t>
  </si>
  <si>
    <t>A community based workshop that meets once a week for 2.5 hours for 6 or 7 weeks. The goal of this workshop is to help us maintain or improve our health by eating a variety of nutritious foods and maintaining a healthy weight.</t>
  </si>
  <si>
    <t>Healthy Living with Diabetes (23a)</t>
  </si>
  <si>
    <t>A program that teaches the skills needed in the self-management of diabetes and in maintaining and/or increasing life’s activities.</t>
  </si>
  <si>
    <t>Home Meds (23a)</t>
  </si>
  <si>
    <t>A program that enables community agencies to address medication-related problems and errors that endanger the lives and well-being of community-dwelling elders  Involves individualized in-home screening, assessment and alert process to identify medication problems and a computerized screening and pharmacist review of medications to help prevent falls, dizziness, confusion, and other medication-related problems for elders living at home.</t>
  </si>
  <si>
    <t>Mind over Matter: Healthy Bowels Healthy Bladder (23a)</t>
  </si>
  <si>
    <t>A three stage program on community-based continence promotion.</t>
  </si>
  <si>
    <t>National Diabetes Prevention Program (23a)</t>
  </si>
  <si>
    <t>A program intended to prevent or delay the onset of Type 2 diabetes in adults at high risk for developing the disease.</t>
  </si>
  <si>
    <t xml:space="preserve">No Falls (23a) </t>
  </si>
  <si>
    <t>Program lead by a trained fitness instructor that focuses on balance, and is designed for people who may have some balance problems.</t>
  </si>
  <si>
    <t xml:space="preserve">NYUCI - New York University Caregiver Intervention (23a) </t>
  </si>
  <si>
    <t>A program for family caregivers of people with Alzheimer's disease or dementia that provides psychosocial counseling and support to improve the caregiver's well-being.</t>
  </si>
  <si>
    <t>PALS - Physical Activity for Lifelong Success (23a)</t>
  </si>
  <si>
    <t>A behavior change intervention to increase exercise for community-dwelling older adults living in rural communities, using health educators and fitness experts.  Includes adaptations to the African American and Latino communities.</t>
  </si>
  <si>
    <t xml:space="preserve">PEARLS - Active, Rewarding Lives for Seniors (23a) </t>
  </si>
  <si>
    <t>A program for older adults with minor depression or dysthymic disorder that empowers its participants through problem-solving treatment, social and physical activation and pleasant activities to reduce depression and increase emotional well-being.</t>
  </si>
  <si>
    <t xml:space="preserve">Powerful Tools for Caregivers (23a) </t>
  </si>
  <si>
    <t>A program designed to provide family caregivers with tools necessary to increase their self-care and confidence.  The program improves self-care behaviors, management of emotions, self-efficacy, and use of community resources.</t>
  </si>
  <si>
    <t xml:space="preserve">Program de Manejo Personal de la Arthritis  (23a) </t>
  </si>
  <si>
    <t xml:space="preserve">A culturally appropriate diabetes self-management program for Spanish speakers. </t>
  </si>
  <si>
    <t xml:space="preserve">REACH II - Enhancing Alzheimer’s Caregiver Health (23a) </t>
  </si>
  <si>
    <t>A multi-component psychosocial behavioral intervention for caregivers of people with Alzheimer's disease or related disorders that aims to reduce caregiver burden and   depression, improve caregivers' ability to provide self-care, provide caregivers with social support, and help caregivers learn how to manage difficult behaviors in care recipients.</t>
  </si>
  <si>
    <t xml:space="preserve">SAIL - Stay Active and Independent for Life (23a) </t>
  </si>
  <si>
    <t>A physical activity program for older adults that reduces fall risk factors by increasing strength and improving balance.  Includes warm-up, aerobics, balance activities, strengthening and stretching exercises that can be done seated or standing, along with educational components.</t>
  </si>
  <si>
    <t xml:space="preserve">Savvy Caregiver (23a) </t>
  </si>
  <si>
    <t>A program designed specifically for family caregivers of persons with Alzheimer's disease or other forms of dementia that reduces caregiver burden and caregiver stress.</t>
  </si>
  <si>
    <t xml:space="preserve">SBIRT - Scrng, Brief Intrvntn Rfrl to Trtmnt (23a) </t>
  </si>
  <si>
    <t>A program for older adults who engage in at-risk or problem drinking behaviors aimed at reducing alcohol-related problems.  Includes screening, assessment, motivational interviewing, and interventions.</t>
  </si>
  <si>
    <t>Stepping On (23a)</t>
  </si>
  <si>
    <t>A program intended for community-residing, cognitively intact, older adults who are at risk of falling, have a fear of falling or have fallen one or more times per year.  The program offers strategies and exercises to reduce falls, increase self-confidence in making decisions, and change behavior in situations where older adults are at risk of falling. A home visit or follow-up by phone call as well as a 2-hr booster session after 3 months</t>
  </si>
  <si>
    <t>StrongBodies-Strength Training Exercise Program for Older Adults (23a)</t>
  </si>
  <si>
    <t>A workshop that increases muscle mass and strength, improves bone density, improves self-confidence, improves sleep, and reduces risk for osteoporosis and related fractures, diabetes, heart disease, arthritis, depression, and obesity.  Was Strong Women-Strength Training Exercise Program.</t>
  </si>
  <si>
    <t>Tai Chi Fundamentals with CDC Guidelines (23a)</t>
  </si>
  <si>
    <t>A gentle mind/body exercise and relaxation program designed especially for people with arthritis, joint pain, or any kind of stiffness that limits movement.</t>
  </si>
  <si>
    <t>Tai Chi Moving for Better Balance (23a)</t>
  </si>
  <si>
    <t>A Tai Chi program for older adults that improves balance, strength and physical performance to reduce fall frequency.  The focus is on weight shifting, postural alignment, coordinated movements and synchronized breathing.</t>
  </si>
  <si>
    <t>Tai Chi Prime (23a)</t>
  </si>
  <si>
    <t>A 6-week Tai Chi course includes coaching older adults how to design and implement realistic plans to practice TC at home.</t>
  </si>
  <si>
    <t>Tomando Control de su Salud (23a)</t>
  </si>
  <si>
    <t>A culturally appropriate chronic disease self-management program for Spanish speakers with different chronic health problems.</t>
  </si>
  <si>
    <t>Vivir Saludable con Diabetes (23a)</t>
  </si>
  <si>
    <t>A culturally appropriate diabetes self-management program for Spanish speakers with Type 2 diabetes.</t>
  </si>
  <si>
    <t>Walk with Ease (23a)</t>
  </si>
  <si>
    <t>A program for community-dwelling older adults with arthritis and other chronic conditions (such as diabetes, heart disease and hypertension) intended to reduce pain and discomfort, increase balance and strength, build confidence in the ability to be physically active, and improve overall health.</t>
  </si>
  <si>
    <t>23b-Health Promotion (Activity)</t>
  </si>
  <si>
    <t>Health promotion and disease prevention activities that do not meet ACL/AoA’s definition for an evidence-based program.  May include health screenings and assessments; organized physical fitness activities; information, education, and prevention strategies for chronic disease and other health conditions, etc.  Activities are provided on a one-to-one basis or in groups but recorded at the individual level.</t>
  </si>
  <si>
    <t>Adaptive Devices Education (23b)</t>
  </si>
  <si>
    <t xml:space="preserve">An program coordinated with Independent Living Centers and the WIS Tech program that delivers appropriate adaptive devices and provides education. </t>
  </si>
  <si>
    <t>Aging Mastery Program (23)</t>
  </si>
  <si>
    <t>A program that combines evidence-informed knowledge sharing with goal-setting and feedback routines, daily practices, peer support, and small rewards intended to provide participants with an overview of the challenges encountered while navigating life in older age and to offer support to master new skills. Classes are led by expert speakers who help participants gain the skills and tools they need to manage their health, remain economically secure, and contribute actively in society.</t>
  </si>
  <si>
    <t>Beneficial Bites (23b)</t>
  </si>
  <si>
    <t>A comprehensive nutrition education program that features functional foods and superfoods that provide health benefits and prevent or improve health problems.</t>
  </si>
  <si>
    <t>Blood Pressure Check (23b)</t>
  </si>
  <si>
    <t>A health screening activity to detect or prevent high blood pressure.  This activity is not part of any assessment or registration conducted to determine either a customer’s need or eligibility for a service (see Assessments definition).</t>
  </si>
  <si>
    <t>Boost Your Brain and Memory (23b)</t>
  </si>
  <si>
    <t>A program that helps senior living residents understand evidence-based practices that can help them reduce their risk of dementia and utilize practical memory strategies.  This has been determined not to be a high level evidence-based program.</t>
  </si>
  <si>
    <t>Care Talks (23b)</t>
  </si>
  <si>
    <t>An intervention to improve initiated caregiver-provider communication.</t>
  </si>
  <si>
    <t>Dental Health Screen (23b)</t>
  </si>
  <si>
    <t>Screening events to conduct environmental scans of oral health of population.</t>
  </si>
  <si>
    <t>Driver's Safety Education (23b)</t>
  </si>
  <si>
    <t>Education program to help older adults drive safely longer.</t>
  </si>
  <si>
    <t>Eat Better / Move More (23b)</t>
  </si>
  <si>
    <t>A program designed to meet the interests and needs of older adults who want to maintain their quality of life and independence and live longer and better lives. Focuses on eating habits, physical activity, self-reported health and appetite status, and intention to make changes in current eating patterns.</t>
  </si>
  <si>
    <t>Exercise / Fitness (23b)</t>
  </si>
  <si>
    <t>Physical activities that sustain and/or improve health and promote strength, flexibility, balance, mobility, and/or coordination/agility.  Includes specialized exercises/workouts for persons with disabilities or mobility limitations.  May include aerobic exercise to increase endurance, dance, strength training, etc.</t>
  </si>
  <si>
    <t>Falls Prevention (23b)</t>
  </si>
  <si>
    <t>Provision of non-evidenced-based educational programs or activities on injury prevention (including fall and fracture prevention).</t>
  </si>
  <si>
    <t>Flu Shots (23b)</t>
  </si>
  <si>
    <t>Administration of the influenza vaccine to an older adult.</t>
  </si>
  <si>
    <t>Gentle Fitness (23b)</t>
  </si>
  <si>
    <t xml:space="preserve">Chair exercise/chair yoga DVD for older adults.  Intended for people living with strength, stamina or circulation issues, musculoskeletal pain, multiple sclerosis, Parkinson's disease, myofascial pain, diabetes, cancer recovery, or participating in cardio and physical rehab. </t>
  </si>
  <si>
    <t>Glucose Check (23b)</t>
  </si>
  <si>
    <t>A health screening activity to detect or prevent high blood glucose or diabetes.  This activity is not part of any assessment or registration conducted to determine either a customer’s need or eligibility for a service (see Assessments definition).</t>
  </si>
  <si>
    <t>Health Discussions with Target Populations (23b)</t>
  </si>
  <si>
    <t>Discussion groups that encourage participation in evidence-based health promotion programs and target minority or LEP populations or communities.   National CLAS standards are used for discussion of health promotion principles and best practices. May be structured as informal discussions, presentations, and/or support groups.</t>
  </si>
  <si>
    <t>Health Screen (23b)</t>
  </si>
  <si>
    <t>Administration of standard examinations, procedures, or tests to gather information about an older individual’s health status, identify and/or monitor actual and potential health problems or illnesses.  May include screens related to hearing, vision (glaucoma), cholesterol, cancer, depression, etc.  These activities are NOT part of any assessment or registration conducted to determine either a customer’s need or eligibility for a service (see Assessments definition).</t>
  </si>
  <si>
    <t>Healthy Eating for Successful Living (23b)</t>
  </si>
  <si>
    <t>A program for community-dwelling older adults intended to increase self-efficacy and general well-being by improving participants' knowledge of nutritional choices that focus on heart and bone healthy foods as well as supportive physical activities.</t>
  </si>
  <si>
    <t>Lighten Up  (23b)</t>
  </si>
  <si>
    <t>A group-based wellness program for older adults, using positive journaling to increase well-being (decrease depression and improve mental health).</t>
  </si>
  <si>
    <t>Medication Management with Pharmacist - Individual (23b)</t>
  </si>
  <si>
    <t>Screening and educational programs to manage medications and prevent incorrect medication usage and adverse drug reactions.  Includes medication dispensers purchased for temporary use as part of a screening and education program.</t>
  </si>
  <si>
    <t>MedWise (23b)</t>
  </si>
  <si>
    <t>A community-based self-efficacy program to improve older adults’ ability to communicate with pharmacists (medication management).</t>
  </si>
  <si>
    <t>Memory Loss Seminar (23b)</t>
  </si>
  <si>
    <t>Seminars focused on diagnosis, prevention, treatment, and rehabilitation of Alzheimer's disease and related disorders with neurological and organic brain dysfunction.</t>
  </si>
  <si>
    <t>Memory Screenings (23b)</t>
  </si>
  <si>
    <t>Administration of a memory screen (such as Mini-Cognistat, Animal Fluency or AD8), funded with Older American's Act dollars.  May include provision of an appropriate referral and/or education to the customer and/or the customer’s family.</t>
  </si>
  <si>
    <t>Pisando Fuerte (23b)</t>
  </si>
  <si>
    <t>A translation of the Stepping On falls prevention program for the Latino community.</t>
  </si>
  <si>
    <t>Senior Fit (23b)</t>
  </si>
  <si>
    <t>Fitness class that offers an easy-to-follow workout DVD that increases energy and stamina. Includeds use of lightweight dumbbells help to improve muscle strength and bone density.</t>
  </si>
  <si>
    <t>Stand Up, Move More (23b)</t>
  </si>
  <si>
    <t>A community based workshop that meets once a week for 1.5 hours for 4 weeks plus a booster session.  The goal of this intervention is to assist participants in developing new habits of reducing sitting time in their daily lives.  Currently being researched through CAARN.</t>
  </si>
  <si>
    <t>Stress Management Education (23b)</t>
  </si>
  <si>
    <t>Includes any type of educational materials or presentations discussing strategies to manage stress (i.e., massage, breathing, meditation, etc.)</t>
  </si>
  <si>
    <t>Sure Step (23b)</t>
  </si>
  <si>
    <t>A falls prevention program for older adults who have a cognitive impairment such as Alzheimer's disease or another dementia.  It provides an in-home intervention based on individual risk factors such as balance, strength, vision, and medications.</t>
  </si>
  <si>
    <t>Tai Chi (other-non EB) (23b)</t>
  </si>
  <si>
    <t xml:space="preserve">Tai Chi activities that do not include a component that achieved the CDC recommendation of 50 contact hours. </t>
  </si>
  <si>
    <t>Wii Activities Exercise Program (23b)</t>
  </si>
  <si>
    <t>Activities that involve the use of the Wii system that focus on low-impact physical exercise, balance, range of motion and coordination.  Activities could include:  Wii Sports, Wii Fit/Plus, Zumba, Walk-it-Out and others.</t>
  </si>
  <si>
    <t>Yoga (23b)</t>
  </si>
  <si>
    <t>Activity that involves holding stretches as a kind of low-impact physical exercise, and is often used for therapeutic purposes. Often occurs in a class and may involve meditation, imagery, breath work and music.</t>
  </si>
  <si>
    <t>Yoga for Seniors (23b)</t>
  </si>
  <si>
    <t>Version of the Gentle Yoga program (https://www.doyogawithme.com/content/yoga-seniors)</t>
  </si>
  <si>
    <t>Zumba Gold (23b)</t>
  </si>
  <si>
    <t>A class for active older adults that introduces easy-to-follow Zumba® choreography that focuses on balance, range of motion and coordination. Class focuses on all elements of fitness at a lower intensity: cardiovascular, muscular conditioning, flexibility and balance.</t>
  </si>
  <si>
    <t>24-Assistive Devices/Technology</t>
  </si>
  <si>
    <t>Occurrences</t>
  </si>
  <si>
    <t>Provision and/or installation of supportive equipment in the home environment of an older individual to prevent or minimize the occurrence of injuries and maintain the health and safety of the older individual.  Does not include any structural or restorative home repair or modifications, chore or homemaker activities (See definitions for Home Repair and Modifications, Chore, and Homemaker).</t>
  </si>
  <si>
    <t>Falls Prevention Devices (24)</t>
  </si>
  <si>
    <t>Equipment for preventing falls in the home environment.  Includes non-slip treatments, bathtub transfer benches, toilet risers, commodes, etc.</t>
  </si>
  <si>
    <r>
      <t>Hearing and</t>
    </r>
    <r>
      <rPr>
        <sz val="10"/>
        <rFont val="Arial"/>
        <family val="2"/>
      </rPr>
      <t xml:space="preserve"> Visual Aids (24)</t>
    </r>
  </si>
  <si>
    <t>Provision of adaptive equipment to older persons with hearing and/or visual impairments.  Includes hearing aids, glasses, etc.</t>
  </si>
  <si>
    <t>Loan Closet (24)</t>
  </si>
  <si>
    <t>Provision of assistive devices/technology through a loaning program. </t>
  </si>
  <si>
    <t>Medical Supplies (24)</t>
  </si>
  <si>
    <t>Provision of supplies to support proper medication usage. Includes electronic pill dispensers, etc.</t>
  </si>
  <si>
    <t>29-Nutritional Supplement without Meal</t>
  </si>
  <si>
    <t>(no main sub-service - a subservice must be used)</t>
  </si>
  <si>
    <t>Delivery of nutritional supplements to a customer.  Nutritional supplements are foods or beverages that have been formulated to provide a concentrated form of nutrients and are tailored to meet the needs of a person with special nutritional needs.  May  include tube feeding formulas, Ensure/Boost, etc.  (NOAA only)</t>
  </si>
  <si>
    <t>Delivered (29)</t>
  </si>
  <si>
    <t>Picked Up (29)</t>
  </si>
  <si>
    <t>Nutritional supplements provided to and picked up by a customer.  Nutritional supplements are foods or beverages that have been formulated to provide a concentrated form of nutrients and are tailored to meet the needs of a person with special nutritional needs.  May  include tube feeding formulas, Ensure/Boost, etc.  (NOAA only)</t>
  </si>
  <si>
    <t>33-Consumable Supplies</t>
  </si>
  <si>
    <t>A consumable good.  Includes incontinence supplies.</t>
  </si>
  <si>
    <t>Incontinence Supplies (33)</t>
  </si>
  <si>
    <t>Diapers, underpads, wipes, liners, and disposable gloves provided to older adults who are incontinent of bowel and/or bladder.</t>
  </si>
  <si>
    <t>38-Home Repair and Modifications</t>
  </si>
  <si>
    <t>Structural or restorative repair or modifications to an older individual’s home environment in order to prevent or minimize the occurrence of injuries and are essential for the health and safety of the older individual.  Includes minor repairs or renovations in order to meet safety, health, and code standards.  Does not include chore or homemaker activities that must be repeated, aesthetic improvements to a home, or temporary repairs.  Includes installation or maintenance of ramps for improved and/or barrier-free access, locks, improved lighting, hand held showers, grab bars, and tub rails. Also includes repair of floors, roof repair, doors and windows, interior walls, plumbing and drains that ensure a safe and adequate water supply, stairs and porches, heating systems, and electrical wiring. Services provided for an individual may not exceed $5000 per program year.</t>
  </si>
  <si>
    <t>40-Home Security and Safety</t>
  </si>
  <si>
    <t>Installation of technology designed to provide in-home or off-site monitoring with the intention of managing the health and safety of at-risk older adults.  Includes installation of smoke detectors, gas alarms, remote video monitoring, door sensors, telemedicine, health monitors, sensor mats, fall detectors, weather radios and movement detectors.</t>
  </si>
  <si>
    <t>Personal Emergency Response System (40)</t>
  </si>
  <si>
    <t xml:space="preserve">Provision and/or installation of electronic devices designed to provide access to emergency crisis intervention for medical or environmental emergencies through a communication connection system. </t>
  </si>
  <si>
    <t>42c-Recreation / Socialization (Contacts)</t>
  </si>
  <si>
    <t xml:space="preserve">Activities facilitated by an instructor or provider that promote socialization and mental enrichment.  Includes clubs and programming for other leisure activities (i.e. sports, performing/creative arts, music, games, crafts, travel, gardening, environmental activities, intergenerational activities, etc.).  Does not include activities funded by the nutrition program, health promotion activities, or training (see definitions for Nutrition Education, Health Promotion Activities, and Training).  </t>
  </si>
  <si>
    <t>Billiards (42c)</t>
  </si>
  <si>
    <t>A game that includes pool and other billiard games. </t>
  </si>
  <si>
    <t>Bingo (42c)</t>
  </si>
  <si>
    <t>A game.</t>
  </si>
  <si>
    <t>Book Club (42c)</t>
  </si>
  <si>
    <t>A discussion club in which a group of people meet to discuss a book or books they have read. </t>
  </si>
  <si>
    <t>Bridge Class (42c)</t>
  </si>
  <si>
    <t>A card game that includes bridge or contract bridge.  Includes bridge clubs or tournaments.</t>
  </si>
  <si>
    <t>Cards (42c)</t>
  </si>
  <si>
    <t>Any game using playing cards. </t>
  </si>
  <si>
    <t>Ceramics (42c)</t>
  </si>
  <si>
    <t>Craft that includes making pottery or other ceramic items. </t>
  </si>
  <si>
    <t>Crafts (42c)</t>
  </si>
  <si>
    <t>Arts and crafts.</t>
  </si>
  <si>
    <t>Movies (42c)</t>
  </si>
  <si>
    <t>Showing films of interest to older individuals. </t>
  </si>
  <si>
    <t>Senior Trips (42c)</t>
  </si>
  <si>
    <t>Outings to places of interest to older individuals. </t>
  </si>
  <si>
    <t>Special Events (42c)</t>
  </si>
  <si>
    <t>A one-time or infrequently occurring event outside of normal programs or activities.</t>
  </si>
  <si>
    <t>48-Support Groups</t>
  </si>
  <si>
    <t>A service led by a facilitator to discuss common experiences and concerns and develop a mutual support system. Support groups are typically held on a regularly scheduled basis and may be conducted in person, over the telephone, or online.  May include “peer‐to‐peer support groups” and can be led by a lay person, health care professional, or both.</t>
  </si>
  <si>
    <t>Grandparents Raising Grandchildren (48)</t>
  </si>
  <si>
    <t>Support group services provided to grandparents raising grandchildren.</t>
  </si>
  <si>
    <t>Non-NFCSP Caregiver Support (48)</t>
  </si>
  <si>
    <t xml:space="preserve">A service led by a trained individual, moderator, or professional to facilitate caregivers to discuss their common experiences and concerns and develop a mutual support system. Support groups are typically held on a regularly scheduled basis and may be conducted in person, over the telephone, or online. </t>
  </si>
  <si>
    <t>Parkinson Support Group (48)</t>
  </si>
  <si>
    <t>Support group services provided to older adults with Parkinson’s Disease, their families, friends, and/or caregivers.</t>
  </si>
  <si>
    <t>50-Visiting (Contacts)</t>
  </si>
  <si>
    <t>Making contact, through either telephone or in-home visits, with a homebound older individual to reduce social isolation, assure their well-being and safety, and to provide companionship and social interaction.  May include assistance with writing, reading, interpreting and/or translating business and personal correspondence.</t>
  </si>
  <si>
    <t>By Telephone (50)</t>
  </si>
  <si>
    <t>Making contact via telephone with a homebound older individual to reduce social isolation, assure their well-being and safety, and to provide companionship and social interaction.</t>
  </si>
  <si>
    <t>In Person (50)</t>
  </si>
  <si>
    <t>Making contact via in-home visits with a homebound older individual to reduce social isolation, assure their well-being and safety, and to provide companionship and social interaction.</t>
  </si>
  <si>
    <t>51-Telephoning</t>
  </si>
  <si>
    <t>Telephone Services include phoning in order to provide comfort or help or check up on the elder.  (Title VI only)</t>
  </si>
  <si>
    <t>52-Vouchers sent/given</t>
  </si>
  <si>
    <t>Vouchers</t>
  </si>
  <si>
    <r>
      <t xml:space="preserve">Vouchers provided to track services where vouchers were provided - you will also have to enter the actual service the voucher was redeemed for. </t>
    </r>
    <r>
      <rPr>
        <b/>
        <sz val="10"/>
        <rFont val="Arial"/>
        <family val="2"/>
      </rPr>
      <t>(NOAA only)</t>
    </r>
  </si>
  <si>
    <t>Cafe 60 (52)</t>
  </si>
  <si>
    <r>
      <t>Vouchers provided to track Café 60 meals where vouchers were provided - you will also have to enter the actual meal service the voucher was redeemed for.</t>
    </r>
    <r>
      <rPr>
        <b/>
        <sz val="10"/>
        <rFont val="Arial"/>
        <family val="2"/>
      </rPr>
      <t xml:space="preserve">  (NOAA only)</t>
    </r>
  </si>
  <si>
    <t>Farmer's Market Vouchers (52)</t>
  </si>
  <si>
    <r>
      <t xml:space="preserve">Vouchers provided to track Farmer's Market Vouchers where vouchers were provided.  There is no NAPIS allowable service to match against, but you can record when the voucher was redeemed.  </t>
    </r>
    <r>
      <rPr>
        <b/>
        <sz val="10"/>
        <rFont val="Arial"/>
        <family val="2"/>
      </rPr>
      <t>(NOAA only)</t>
    </r>
  </si>
  <si>
    <t>Respite Vouchers (52)</t>
  </si>
  <si>
    <r>
      <t>Assistance to caregivers in the form of vouchers that will help meet identified needs associated with the caregiver’s responsibilities while the primary caregiver needs relief.</t>
    </r>
    <r>
      <rPr>
        <b/>
        <sz val="10"/>
        <rFont val="Arial"/>
        <family val="2"/>
      </rPr>
      <t xml:space="preserve"> (NOAA only)</t>
    </r>
  </si>
  <si>
    <t>53-Family Support</t>
  </si>
  <si>
    <t>Provision of service to family members who care for a tribal elder, such as counseling or discussing the elder’s situation. (Title VI only)</t>
  </si>
  <si>
    <t>55-Commodity Food Box</t>
  </si>
  <si>
    <t>Monthly food packages distributed to low-income adults age 60 and older as part of the Commodity Supplemental Food Program (CSFP).  The CSFP is funded by USDA, not the Older Americans Act. (NOAA Only)</t>
  </si>
  <si>
    <t>56-Vouchers Redeemed</t>
  </si>
  <si>
    <t>Vouchers redeemed to track services where vouchers were provided - you may also have to enter the actual service the voucher was redeemed for.   (NOAA Only)</t>
  </si>
  <si>
    <t>Farmer's Market Vouchers (56)</t>
  </si>
  <si>
    <t>Vouchers redeemed to track Senior Farmer's Market Nutrition Program. (NOAA Only)</t>
  </si>
  <si>
    <t>Respite Vouchers (56)</t>
  </si>
  <si>
    <r>
      <t xml:space="preserve">Vouchers to track respite care vouchers redeemed for services.  </t>
    </r>
    <r>
      <rPr>
        <b/>
        <sz val="10"/>
        <rFont val="Arial"/>
        <family val="2"/>
      </rPr>
      <t>Must also enter the service under 18-Temporary Respite Care</t>
    </r>
    <r>
      <rPr>
        <sz val="10"/>
        <rFont val="Arial"/>
        <family val="2"/>
      </rPr>
      <t>. (NOAA Only)</t>
    </r>
  </si>
  <si>
    <t>57-Ombudsman</t>
  </si>
  <si>
    <t>57-Ombudsan</t>
  </si>
  <si>
    <t>Investigating and resolving complaints made by or for older Indians residing in long-term care facilities; provide information about problems of resident older Indians.  (Title VI only)</t>
  </si>
  <si>
    <t>58-Escort Service</t>
  </si>
  <si>
    <t>Accompanying and personally assisting a client to obtain a service. (Title VI only)</t>
  </si>
  <si>
    <t>59-Interpreting/Translating</t>
  </si>
  <si>
    <t>Explaining the meaning of oral and/or written communication to non-English speaking and/or persons living with a disability unable to perform the function.  (Title VI only)</t>
  </si>
  <si>
    <t>60-Lending Closet - Caregiver (Items)</t>
  </si>
  <si>
    <t>Items</t>
  </si>
  <si>
    <t>A loan closet is a program that allows people to borrow durable medical equipment and home medical equipment at no cost or at low cost.  Two or more ADLs. (Title VI only)</t>
  </si>
  <si>
    <t>64-Caregiver Case Management</t>
  </si>
  <si>
    <t>6501h-Caregiver Counseling (Hours)</t>
  </si>
  <si>
    <t>65a-Caregiver Counseling (Hours)</t>
  </si>
  <si>
    <t>Caregivers need counseling and training about the best way to take care of themselves and training in how to perform some caregiver responsibilities, such as getting an elder out of bed. Some programs coordinate with their mental health program to provide in-home counseling for caregivers. Other programs work with their clinics or CHRs to provide training for the caregiver about caregiving tasks. (Title VI only)</t>
  </si>
  <si>
    <t>6501s-Caregiver Counseling (Sessions)</t>
  </si>
  <si>
    <t>6501s-Caregiver Counseling</t>
  </si>
  <si>
    <t>Provision of professional advice, guidance, and instruction, either on a one-time or ongoing basis, to caregivers to assist them in decision making and problem solving in their caregiver role.  May be provided by telephone or in person by paid, donated and/or volunteer staff who have been professionally trained to address the complex physical, behavioral, and emotional problems related to caregiver roles.  Includes emotional support, problem identification and resolution, skill building, grief counseling, mental health counseling, etc. Does not include support group activities (peer led) or training (See definitions for Caregiver Support Groups and Caregiver Training).</t>
  </si>
  <si>
    <t>Grandparent Counseling (6501s)</t>
  </si>
  <si>
    <t>Counseling services provided to grandparents raising grandchildren.</t>
  </si>
  <si>
    <t>Individual Counseling (6501s)</t>
  </si>
  <si>
    <t>One-on-one counseling for caregivers.</t>
  </si>
  <si>
    <t>6502h-Caregiving Training (Hours)</t>
  </si>
  <si>
    <t>65b-Caregiving Training (Hours)</t>
  </si>
  <si>
    <t>Training required by the OAA includes health, nutrition, and financial literacy, and training in making decisions and solving problems relating to their caregiving roles.  Training can be about general things such as communication with elders with dementia, end-of-life signs, or incontinence or as specific as catheter care, tube feeding, or filling insulin syringes. It is important that the person doing the training be qualified to provide it. (Title VI only)</t>
  </si>
  <si>
    <t>6502s-Caregiver Training (Session)</t>
  </si>
  <si>
    <t>6502s-Caregiver Training</t>
  </si>
  <si>
    <t xml:space="preserve">Provision of formal or informal opportunities for caregivers to acquire knowledge, experience or skills related to their caregiving roles and responsibilities.  Includes individual or group events.  Training topics could include health, nutrition, financial management, personal care techniques, end-of-life signs, incontinence, administering medications, and communication strategies for health care providers, other family members, and older individuals with dementia.  May include use of evidence-based programs, be conducted in-person or online, and be provided in individual or group settings. Does not include staff training. </t>
  </si>
  <si>
    <t>Conference (6502s)</t>
  </si>
  <si>
    <t>Conferences or workshops consisting of targeted information and/or interactive sessions for caregivers that have a formal theme and agenda and at least one primary speaker or session.</t>
  </si>
  <si>
    <t>Intermission Program (6502s)</t>
  </si>
  <si>
    <t xml:space="preserve">A collaborative, intergenerational program of art, music and conversation for caregivers and care recipients.  </t>
  </si>
  <si>
    <t>Powerful Tools for Caregivers Class (6502s)</t>
  </si>
  <si>
    <t>An evidence-based program designed to provide family caregivers with tools necessary to increase their self-care and confidence.  The program improves self-care behaviors, management of emotions, self-efficacy, and use of community resources.</t>
  </si>
  <si>
    <t>6503h-Caregiver Support Groups (Hours)</t>
  </si>
  <si>
    <t>65c-Caregiver Support Groups (Hours)</t>
  </si>
  <si>
    <t>In a support group, members provide each other with various types of nonprofessional, nonmaterial help for a particular shared issue. The help may take the form of providing relevant information, relating personal experiences, listening to others’ experiences, providing sympathetic understanding and establishing social networks. (Title VI only)</t>
  </si>
  <si>
    <t>6503s-Caregiver Support Groups (Sessions)</t>
  </si>
  <si>
    <t>6503s-Caregiver Support Groups</t>
  </si>
  <si>
    <t xml:space="preserve">A service led by a facilitator to discuss common caregiver experiences and concerns and develop a mutual support system for caregivers and their families. Support groups are typically held on a regularly scheduled basis and may be conducted in person, over the telephone, or online.  Can be led by a lay person, health care professional, or both. Does not include “caregiver education groups,” “peer‐to‐peer support groups,” or other groups primarily aimed at teaching skills or meeting on an informal basis without a trained facilitator. </t>
  </si>
  <si>
    <t>Alzheimer's &amp; Dementia (6503s)</t>
  </si>
  <si>
    <t>A support group that focuses on discussion of Alzheimer’s Disease and dementia and assists families in coping with the problems associated with caring for an older individual diagnosed with Alzheimer’s Disease or dementia.</t>
  </si>
  <si>
    <t>Gparents Raising Grandchildren (6503s)</t>
  </si>
  <si>
    <t>66a-Respite Care, In Home (Hours)</t>
  </si>
  <si>
    <t xml:space="preserve">An in-home service that includes an appropriately skilled provider or volunteer providing additional short-term, temporary supports to the caregiver or care recipient that allow the caregiver rest or relief to do other activities.  The care recipient must be unable to perform a minimum of two activities of daily living (ADLs), independent activities of daily living (IADLs) or a combination of the two which are identified through an assessment.  </t>
  </si>
  <si>
    <t>Chore (66a)</t>
  </si>
  <si>
    <t xml:space="preserve">An in-home service that includes an appropriately skilled provider or volunteer assisting a caregiver with non-continual household tasks.  Chore activities include:  installing screens and storm windows, cleaning appliances, cleaning and securing carpets and rugs, washing walls and windows, scrubbing floors, cleaning attics and basements to remove fire and health hazards, pest control, grass cutting and leaf raking, clearing walkways of ice, snow and leaves, trimming overhanging tree branches, wood chopping, and moving heavy furniture. </t>
  </si>
  <si>
    <t>General Respite (66a)</t>
  </si>
  <si>
    <t>An appropriately trained in-home care provider whose primary responsibility is to provide socialization and companionship for the person with dementia.</t>
  </si>
  <si>
    <t>Grandparent Respite - Child Care (66a)</t>
  </si>
  <si>
    <t xml:space="preserve">An in-home service that includes an appropriately skilled individual providing companionship, supervision and/or assistance with activities of daily living for children (aged 18 and under) living with an older individual (aged 60 and over) who is their primary caregiver, in the absence of that caregiver. </t>
  </si>
  <si>
    <t>Homemaker (66a)</t>
  </si>
  <si>
    <t xml:space="preserve">An in-home service that includes an appropriately skilled provider or volunteer providing assisting with routine household tasks.  Homemaker tasks include:  laundry, ironing, meal preparation, shopping for necessities (including groceries), and light housekeeping tasks (e.g., dusting, vacuuming, mopping floors, cleaning bathroom and kitchen, making beds, maintaining safe environment). </t>
  </si>
  <si>
    <t>Personal Care (66a)</t>
  </si>
  <si>
    <t xml:space="preserve">An in-home service that includes an appropriately skilled provider or volunteer providing personal assistance, stand-by assistance, supervision or cues for a care recipient having difficulties with one or more activities of daily living (ADLs) such as: bathing, dressing, toileting, getting in/out of a bed or chair, eating or walking.  </t>
  </si>
  <si>
    <t>66b-Respite Care-Facility Based Day (Hours)</t>
  </si>
  <si>
    <t>A service in which a care recipient attends a supervised, protective, and congregate setting during some portion of a day and an overnight stay does not occur. These services provide facility-based respite care during the day by providing short-term, temporary supports to the caregiver or care recipient that allow the caregiver rest or relief to do other activities.  The care recipient must be unable to perform a minimum of two activities of daily living (ADLs), independent activities of daily living (IADLs) or a combination of the two which are identified through an assessment.</t>
  </si>
  <si>
    <t>Adult Day Care (66b)</t>
  </si>
  <si>
    <t xml:space="preserve">Services offered in conjunction with adult day care typically include social and recreational activities, training, counseling, and services such as rehabilitation, medication assistance, and home health aide services for adult day health.  Care recipients served require supervision but do not require institutionalization. </t>
  </si>
  <si>
    <t>Grandparent Respite - Child Care - Special Activity (66b)</t>
  </si>
  <si>
    <t xml:space="preserve">A service in which a child attends a specific activity during some portion of a day and an overnight stay does not occur.  An appropriately skilled individual provides companionship, supervision and/or assistance with activities of daily living for children (aged 18 and under) in the absence of their caregiver age 60 or older. </t>
  </si>
  <si>
    <t>Grandparent Respite - Child Care (66b)</t>
  </si>
  <si>
    <t xml:space="preserve">A service in which a child attends a child care facility or after-school program during some portion of a day and an overnight stay does not occur. An appropriately skilled individual provides companionship, supervision and/or assistance with activities of daily living for children (aged 18 and under) in the absence of their caregiver age 60 or older. </t>
  </si>
  <si>
    <t>66c-Respite Care-Facility Based Overnight (Hours)</t>
  </si>
  <si>
    <t>A service in which a care recipient is placed in a facility (such as a nursing home, assisted living facility, or hospital) for an overnight stay.  Service occurs on a temporary and intermittent, occasional, or emergency basis and allows the caregiver rest or relief to do other activities.  The care recipient must be unable to perform a minimum of two activities of daily living (ADLs), independent activities of daily living (IADLs) or a combination of the two which are identified through an assessment.</t>
  </si>
  <si>
    <t>Caregiver Respite - Overnight Stay (66c)</t>
  </si>
  <si>
    <t>A service in which a care recipient is placed in a facility (such as a nursing home, assisted living facility, or hospital) for an overnight stay.</t>
  </si>
  <si>
    <t>Grandparent Respite - Child Care (66c)</t>
  </si>
  <si>
    <t xml:space="preserve">A service in which a child is placed in a residential setting for an overnight stay.  An appropriately skilled individual provides companionship, supervision and/or assistance with activities of daily living for children (aged 18 and under) in the absence of their caregiver age 60 or older. Children may receive personal care or nursing care as part of this service. </t>
  </si>
  <si>
    <t>67-Supplemental Services</t>
  </si>
  <si>
    <t>Goods and services provided on a limited basis to complement the care provided by caregivers when needs cannot be met through traditional funding sources or existing community programs.  Examples include home services (home repair and modifications, assistive devices/technology, home security and safety, and consumable supplies), and transportation/assisted transportation.</t>
  </si>
  <si>
    <t>Assisted Transportation / One-Way Trips (67)</t>
  </si>
  <si>
    <t xml:space="preserve">Provision of assistance, including escort, to a person who has difficulties (physical or cognitive) using regular vehicular transportation. The “trip” includes the following: assisting the older individual in preparation for the trip, assisting the older individual from their place of residence into the transportation vehicle, assisting the older individual from the transportation vehicle to the destination (such as the doctor’s office), staying with the older individual at the point of destination; assisting the older individual from the destination into the transportation vehicle; and assisting the individual from the transportation vehicle to their place of residence. Includes rides on predetermined routes and rides provided upon customer request. </t>
  </si>
  <si>
    <t>Assistive Devices/Technologies (67)</t>
  </si>
  <si>
    <t>Provision and/or installation of supportive equipment in the home environment of an older individual to prevent or minimize the occurrence of injuries and maintain the health and safety of the older individual.  Includes toilet risers, bathtub transfer benches, commodes.  Does not include any structural or restorative home repair or modifications, chore or homemaker activities (See definitions for Home Repair and Modifications, Chore, and Homemaker).</t>
  </si>
  <si>
    <r>
      <t xml:space="preserve">Consumable </t>
    </r>
    <r>
      <rPr>
        <sz val="10"/>
        <rFont val="Arial"/>
        <family val="2"/>
      </rPr>
      <t>Supplies (67)</t>
    </r>
  </si>
  <si>
    <t>A consumable good.  Includes incontinence supplies and meals that cannot be paid for using Title III C funds.</t>
  </si>
  <si>
    <t>Home Repairs and Modifications (67)</t>
  </si>
  <si>
    <t>Personal Emergency Response System (67)</t>
  </si>
  <si>
    <t>Provision and/or installation of electronic devices designed to provide access to emergency crisis intervention for medical or environmental emergencies through a communication connection system.</t>
  </si>
  <si>
    <t>Professional Visit by RN, OT, PT or Nutritionist (67)</t>
  </si>
  <si>
    <t>Home health services such as nursing, nutrition counseling, physical therapy, speech therapy, or occupational therapy.</t>
  </si>
  <si>
    <t>Transportation / One-Way Trips (67)</t>
  </si>
  <si>
    <t>Provision of transportation for a person from one location to another.  Does not include any other activity.  Includes rides on predetermined routes and rides provided upon customer request.</t>
  </si>
  <si>
    <t>68-Information Services</t>
  </si>
  <si>
    <t xml:space="preserve">Contacts with a group of older adults, their caregivers, or the general public, to inform them of caregiver services or resources available within their communities. Examples include but are not limited to health fairs, publications, newsletters, brochures, caregiver conferences, publicity or mass media campaigns, and other similar informational activities in accordance with state policy. These activities are directed at groups and large audiences of caregivers. Note that provision of individualized information in response to a caregiver’s inquiry should be captured under Access Assistance: Information and Assistance. </t>
  </si>
  <si>
    <t>Conference (68)</t>
  </si>
  <si>
    <t xml:space="preserve">Caregiver conferences or other public events.  </t>
  </si>
  <si>
    <t>Grandparent Newsletter (68)</t>
  </si>
  <si>
    <t>Informational Mailings (68)</t>
  </si>
  <si>
    <t>Distribution of accurate, timely, and relevant caregiver information via US mail or email.</t>
  </si>
  <si>
    <t>Memory Cafe (68)</t>
  </si>
  <si>
    <t>Newsletter (68)</t>
  </si>
  <si>
    <t>Distribution of newspapers or newsletters containing accurate, timely, and relevant information of interest to and affecting the wellbeing of older adults or their caregivers.</t>
  </si>
  <si>
    <t>Newspaper (68)</t>
  </si>
  <si>
    <t>Public Exhibit (68)</t>
  </si>
  <si>
    <t>Distribution of accurate, timely, and relevant caregiver information via booths, exhibits or fairs.</t>
  </si>
  <si>
    <t>Public Presentation (68)</t>
  </si>
  <si>
    <t>Distribution of accurate, timely, and relevant caregiver information via formal group audio visual presentations.</t>
  </si>
  <si>
    <t>Radio (68)</t>
  </si>
  <si>
    <r>
      <t xml:space="preserve">Taped </t>
    </r>
    <r>
      <rPr>
        <sz val="10"/>
        <rFont val="Arial"/>
        <family val="2"/>
      </rPr>
      <t>Presentation (68)</t>
    </r>
  </si>
  <si>
    <t>Distribution of accurate, timely, and relevant caregiver information via taped audio visual presentations on topics of interest to and affecting the wellbeing of older adults and their caregivers.  Taped presentations could be webinars or shared via other electronic media.</t>
  </si>
  <si>
    <r>
      <t xml:space="preserve">Television </t>
    </r>
    <r>
      <rPr>
        <sz val="10"/>
        <rFont val="Arial"/>
        <family val="2"/>
      </rPr>
      <t>(68)</t>
    </r>
  </si>
  <si>
    <t>Distribution of accurate, timely, and relevant caregiver information via television interviews or programs.</t>
  </si>
  <si>
    <t>6901-Caregiver Information </t>
  </si>
  <si>
    <t>Caregivers may need information about services, equipment, and the illness or condition their loved one is experiencing.  (Title VI only)</t>
  </si>
  <si>
    <t>6902-Caregiver Assistance</t>
  </si>
  <si>
    <t>Assistance may be assistance with paperwork, finding resources, or helping them access programs that can provide assistance with yard work or heavy chores, housecleaning, or other tasks. (Title VI only)</t>
  </si>
  <si>
    <t>69-Access Assistance</t>
  </si>
  <si>
    <t>Access Assistance (69)</t>
  </si>
  <si>
    <t>71-Transportation Expense</t>
  </si>
  <si>
    <t>Dollars</t>
  </si>
  <si>
    <t>(NOAA only)</t>
  </si>
  <si>
    <t>73-Hours of Service</t>
  </si>
  <si>
    <t>7500-Administration (AFCSP)</t>
  </si>
  <si>
    <r>
      <t>General management functions of the agency that cannot be directly allocated to a cost center or service, related to the management and administration of funds from the Bureau of Aging and Disability Resources. Limited to 10% of the annual AFCSP allocation.</t>
    </r>
    <r>
      <rPr>
        <b/>
        <sz val="10"/>
        <rFont val="Arial"/>
        <family val="2"/>
      </rPr>
      <t xml:space="preserve"> This is a fiscal reported service only to be reported on the monthly claim form as funding is expended.  There will be no services entered into SAMS.</t>
    </r>
  </si>
  <si>
    <t>7502c-Caregiver Respite (AFCSP)</t>
  </si>
  <si>
    <t>These services provide respite care by providing short-term, temporary supports to the caregiver that allow the caregiver rest or relief to do other activities.  Do not enter the service into both the caregiver and the individual participant - this is not a reciprocated service.</t>
  </si>
  <si>
    <t>Adult Day Care (7502c)</t>
  </si>
  <si>
    <r>
      <t xml:space="preserve">A service in which a care recipient attends a supervised, protective, and congregate setting during some portion of a day and an overnight stay does not occur, that allow the caregiver rest or relief.  </t>
    </r>
    <r>
      <rPr>
        <b/>
        <sz val="10"/>
        <rFont val="Arial"/>
        <family val="2"/>
      </rPr>
      <t>If this is used as IIIE-NFCSP Match it must ALSO be entered as 66B-Respite Care - Faculty Based Day, Adult Day Care.</t>
    </r>
  </si>
  <si>
    <t>General Respite (7502c)</t>
  </si>
  <si>
    <r>
      <t xml:space="preserve">Other hours of caregiver respite that provides short-term, temporary supports to the caregiver that allow the caregiver rest or relief.   </t>
    </r>
    <r>
      <rPr>
        <b/>
        <sz val="10"/>
        <rFont val="Arial"/>
        <family val="2"/>
      </rPr>
      <t xml:space="preserve"> If this is used as IIIE-NFCSP Match it must ALSO be entered as 66a - Respite - In Home, General Respite.</t>
    </r>
  </si>
  <si>
    <t>Homemaker/Chores (7502c)</t>
  </si>
  <si>
    <r>
      <t xml:space="preserve">Providing assistance with routine household tasks to people having difficulties with one or more of the following instrumental activities of daily living (IADLs):  preparing meals, managing medications, managing money, doing light housework, shopping, traveling, and using a telephone or providing assistance with non-continual household tasks to people having difficulties with one or more of the following instrumental activities of daily living (IADLs):  doing heavy housework and outside chores, that allow the caregiver rest or relief. </t>
    </r>
    <r>
      <rPr>
        <b/>
        <sz val="10"/>
        <rFont val="Arial"/>
        <family val="2"/>
      </rPr>
      <t xml:space="preserve"> If this is used as IIIE-NFCSP Match it must ALSO be entered as 66a - Respite - In Home, Honaker or Chore.</t>
    </r>
  </si>
  <si>
    <t>In-Home General Care (7502c)</t>
  </si>
  <si>
    <r>
      <t xml:space="preserve">An in-home service that includes an appropriately skilled provider or volunteer providing additional short-term, temporary supports to the caregiver that allow the caregiver rest or relief.  </t>
    </r>
    <r>
      <rPr>
        <b/>
        <sz val="10"/>
        <rFont val="Arial"/>
        <family val="2"/>
      </rPr>
      <t>If this is used as IIIE-NFCSP Match it must ALSO be entered as 66a - Respite - In Home, General Respite.</t>
    </r>
  </si>
  <si>
    <t>In-Home Personal Care (7502c)</t>
  </si>
  <si>
    <r>
      <t xml:space="preserve">Providing personal assistance, stand-by assistance, supervision or cues for people having difficulties with one or more activities of daily living (ADLs) such as: bathing, dressing, toileting, getting in/out of a bed or chair, eating or walking, that allow the caregiver rest or relief. </t>
    </r>
    <r>
      <rPr>
        <b/>
        <sz val="10"/>
        <rFont val="Arial"/>
        <family val="2"/>
      </rPr>
      <t xml:space="preserve"> If this is used as IIIE-NFCSP Match it must ALSO be entered as 66a - Respite - In Home, Personal Care.</t>
    </r>
  </si>
  <si>
    <t>Overnight Facility Care (7502c)</t>
  </si>
  <si>
    <r>
      <t xml:space="preserve">A service in which a care recipient is placed in a facility (such as a nursing home, assisted living facility, or hospital) for an overnight stay.  Service occurs on a temporary and intermittent, occasional, or emergency basis and allows the caregiver rest or relief to do other activities. </t>
    </r>
    <r>
      <rPr>
        <b/>
        <sz val="10"/>
        <rFont val="Arial"/>
        <family val="2"/>
      </rPr>
      <t xml:space="preserve"> If this is used as IIIE-NFCSP Match it must ALSO be entered as 66c-Respite Care-Facility Based Overnight, Caregiver Respite Overnight Stay.</t>
    </r>
  </si>
  <si>
    <t>7502i-Individual Care (AFCSP)</t>
  </si>
  <si>
    <t>These services provide care by providing short-term, temporary supports to the individual participant who does not have a caregiver.  Do not enter the service into both the caregiver and the individual participant - this is not a reciprocated service.</t>
  </si>
  <si>
    <t>Adult Day Care (7502i)</t>
  </si>
  <si>
    <r>
      <t xml:space="preserve">A service in which a individual participant attends a supervised, protective, and congregate setting during some portion of a day and an overnight stay does not occur.  </t>
    </r>
    <r>
      <rPr>
        <b/>
        <sz val="10"/>
        <rFont val="Arial"/>
        <family val="2"/>
      </rPr>
      <t>If this is used as IIIE-NFCSP Match it must ALSO be entered as 66B-Respite Care - facility Based Day, Adult Day Care.</t>
    </r>
  </si>
  <si>
    <t>Homemaker/Chores (7502i)</t>
  </si>
  <si>
    <r>
      <t xml:space="preserve">Providing assistance with routine household tasks to a individual participant having difficulties with one or more of the following instrumental activities of daily living (IADLs):  preparing meals, managing medications, managing money, doing light housework, shopping, traveling, and using a telephone or providing assistance with non-continual household tasks to people having difficulties with one or more of the following instrumental activities of daily living (IADLs):  doing heavy housework and outside chores. </t>
    </r>
    <r>
      <rPr>
        <b/>
        <sz val="10"/>
        <rFont val="Arial"/>
        <family val="2"/>
      </rPr>
      <t xml:space="preserve"> If this is used as IIIE-NFCSP Match it must ALSO be entered as 66a - Respite - In Home, Honaker or Chore.</t>
    </r>
  </si>
  <si>
    <t>In-Home General Care (7502i)</t>
  </si>
  <si>
    <r>
      <t xml:space="preserve">An in-home service that includes an appropriately skilled provider or volunteer providing additional short-term, temporary supports to the individual participant.  </t>
    </r>
    <r>
      <rPr>
        <b/>
        <sz val="10"/>
        <rFont val="Arial"/>
        <family val="2"/>
      </rPr>
      <t>If this is used as IIIE-NFCSP Match it must ALSO be entered as 66a - Respite - In Home, General Respite.</t>
    </r>
  </si>
  <si>
    <t>In-Home Personal Care (7502i)</t>
  </si>
  <si>
    <r>
      <t xml:space="preserve">Providing personal assistance, stand-by assistance, supervision or cues to an individual participant having difficulties with one or more activities of daily living (ADLs) such as: bathing, dressing, toileting, getting in/out of a bed or chair, eating or walking. </t>
    </r>
    <r>
      <rPr>
        <b/>
        <sz val="10"/>
        <rFont val="Arial"/>
        <family val="2"/>
      </rPr>
      <t xml:space="preserve"> If this is used as IIIE-NFCSP Match it must ALSO be entered as 66a - Respite - In Home, Personal Care.</t>
    </r>
  </si>
  <si>
    <t>Overnight Facility Care (7502i)</t>
  </si>
  <si>
    <r>
      <t xml:space="preserve">A service in which an individual participant is placed in a facility (such as a nursing home, assisted living facility, or hospital) for an overnight stay.  Service occurs on a temporary and intermittent, occasional, or emergency basis. </t>
    </r>
    <r>
      <rPr>
        <b/>
        <sz val="10"/>
        <rFont val="Arial"/>
        <family val="2"/>
      </rPr>
      <t xml:space="preserve"> If this is used as IIIE-NFCSP Match it must ALSO be entered as 66c-Respite Care-Facility Based Overnight, Caregiver Respite Overnight Stay.</t>
    </r>
  </si>
  <si>
    <t>7504-Other Goods and Services (AFCSP)</t>
  </si>
  <si>
    <t>Other Goods and Services (7504)</t>
  </si>
  <si>
    <r>
      <t xml:space="preserve">Goods and services provided on a limited basis to compliment the care provided by caregivers or to an individual participant when needs cannot be met through traditional funding sources or existing community programs.  Examples include home services (home repair and modifications, assistive devices/technology, home security and safety, and consumable supplies), and transportation/assisted transportation. </t>
    </r>
    <r>
      <rPr>
        <b/>
        <sz val="10"/>
        <rFont val="Arial"/>
        <family val="2"/>
      </rPr>
      <t xml:space="preserve"> If this is used as IIIE-NFCSP Match it must ALSO be entered as 67-Supplemental Services, corresponding subservice.</t>
    </r>
  </si>
  <si>
    <t>7506-Outreach (AFCSP)</t>
  </si>
  <si>
    <r>
      <t xml:space="preserve">One-on-one contacts with older adults or their caregivers initiated by an agency or organization to encourage their use of existing services and benefits.  Does not include a group activity that involves a contact with several current or potential caregivers/individual participants (see Public Awareness definition). </t>
    </r>
    <r>
      <rPr>
        <b/>
        <sz val="10"/>
        <rFont val="Arial"/>
        <family val="2"/>
      </rPr>
      <t xml:space="preserve"> This should not be used as IIIE-NFCSP Match as there is no corresponding service.</t>
    </r>
  </si>
  <si>
    <t>7508-Public Awareness (AFCSP)</t>
  </si>
  <si>
    <r>
      <t xml:space="preserve">Contacts with a group of older adults, their caregivers, or the general public, to inform them of services or resources available within their communities. Examples include but are not limited to health fairs, publications, newsletters, brochures, caregiver conferences, publicity or mass media campaigns, and other similar informational activities in accordance with state policy. These activities are directed at groups and large audiences.  This service must be entered into a consumer group only under the 04-AFCSP Caregiver care enrollment.  </t>
    </r>
    <r>
      <rPr>
        <b/>
        <sz val="10"/>
        <rFont val="Arial"/>
        <family val="2"/>
      </rPr>
      <t xml:space="preserve"> If this is used as IIIE-NFCSP Match it must ALSO be entered as 68-Information Services, corresponding subservice.</t>
    </r>
  </si>
  <si>
    <t>7510-Support Group (AFCSP)</t>
  </si>
  <si>
    <r>
      <t xml:space="preserve">A service led by a facilitator to discuss common experiences and concerns and develop a mutual support system for caregivers and their families. Support groups are typically held on a regularly scheduled basis and may be conducted in person, over the telephone, or online.  Can be led by a lay person, health care professional, or both. Does not include “caregiver education groups,” “peer‐to‐peer support groups,” or other groups primarily aimed at teaching skills or meeting on an informal basis without a trained facilitator.  </t>
    </r>
    <r>
      <rPr>
        <b/>
        <sz val="10"/>
        <rFont val="Arial"/>
        <family val="2"/>
      </rPr>
      <t xml:space="preserve"> If this is used as IIIE-NFCSP Match it must ALSO be entered as 6503s-Caregiver Support Groups, corresponding subservice.</t>
    </r>
  </si>
  <si>
    <t>7512-Memory Screenings (AFCSP)</t>
  </si>
  <si>
    <r>
      <t xml:space="preserve">Administration of a memory screen (such as Mini-Cognistat, Animal Fluency or AD8).  May include provision of an appropriate referral and/or education to the customer and/or the customer’s family.  This service must be entered into the individual participant only under the 05-Care Recipient/Participant care enrollment.  </t>
    </r>
    <r>
      <rPr>
        <b/>
        <sz val="10"/>
        <rFont val="Arial"/>
        <family val="2"/>
      </rPr>
      <t>This service will only be recorded in SAMS, there is no fiscal line item to report on - nor will this be used for IIIE-NFCSP Match.</t>
    </r>
  </si>
  <si>
    <t>7514-Case Management</t>
  </si>
  <si>
    <r>
      <t xml:space="preserve">Person-centered approach to providing assistance with care coordination for older customers and/or their caregivers in circumstances where the older person is experiencing diminished functional capacities, personal conditions, or other characteristics which require the provision of services by formal service providers or informal caregivers.  Activities of case management include learning the customer’s strengths, assessing the customer’s needs, developing care plan that ensure the safety and well-being of the customer, authorizing and coordinating services among providers that support the customer’s needs, monitoring service provision and the customer’s health and welfare, and providing ongoing reassessment of needs.  A unit is defined as the time, which is spent by staff, or qualified designee, engaged in working for an eligible person. A unit does not include travel time, staff training, program publicity, or direct services other than care coordination.  </t>
    </r>
    <r>
      <rPr>
        <b/>
        <sz val="10"/>
        <rFont val="Arial"/>
        <family val="2"/>
      </rPr>
      <t xml:space="preserve"> If this is used as IIIE-NFCSP Match it must ALSO be entered as 64-Caregiver Case Management, corresponding subservice.</t>
    </r>
  </si>
  <si>
    <t>84-Volunteer Mileage</t>
  </si>
  <si>
    <t>Miles</t>
  </si>
  <si>
    <t>Activity Aides (84)</t>
  </si>
  <si>
    <t>Evidence-Based Programs (84)</t>
  </si>
  <si>
    <t>Home Delivered Meals (84)</t>
  </si>
  <si>
    <t>Immunization Workers (84)</t>
  </si>
  <si>
    <t>Office Assistance (84)</t>
  </si>
  <si>
    <t>Transportation (84)</t>
  </si>
  <si>
    <t>86-Volunteer Time</t>
  </si>
  <si>
    <t>Activity Aides (86)</t>
  </si>
  <si>
    <t>Advisory Board (86)</t>
  </si>
  <si>
    <t>Assisted Transportation (86)</t>
  </si>
  <si>
    <t>Benefit Specialist-Data Entry (86)</t>
  </si>
  <si>
    <t>Bingo (86)</t>
  </si>
  <si>
    <t>Board Members (86)</t>
  </si>
  <si>
    <t>Canteen (86)</t>
  </si>
  <si>
    <t>Caregiver Coalition (86)</t>
  </si>
  <si>
    <t>Caregiver and Dementia Friendly Programs</t>
  </si>
  <si>
    <t>Congregate Meals (86)</t>
  </si>
  <si>
    <t>Crafts and Bingo (86)</t>
  </si>
  <si>
    <t>Evidence-Based Programs (86)</t>
  </si>
  <si>
    <t>Fairs / Sales (86)</t>
  </si>
  <si>
    <t>Foot Care Clinic (86)</t>
  </si>
  <si>
    <t>Guardians (86)</t>
  </si>
  <si>
    <t>Home Delivered Meals (86)</t>
  </si>
  <si>
    <t>Home Repair (86)</t>
  </si>
  <si>
    <t>Horticulture (86)</t>
  </si>
  <si>
    <t>Immunization Workers (86)</t>
  </si>
  <si>
    <t>Medicare Outreach (86)</t>
  </si>
  <si>
    <t>Part D Open Enrollment Volunteers meeting with customers</t>
  </si>
  <si>
    <t>Newsletter (86)</t>
  </si>
  <si>
    <t>Nutrition Advisory Council (86)</t>
  </si>
  <si>
    <t>Nutritional Assessments (86)</t>
  </si>
  <si>
    <t>Office Assistance (86)</t>
  </si>
  <si>
    <t>Support Group (86)</t>
  </si>
  <si>
    <t>Person who volunteers their time to host or co-host a support group</t>
  </si>
  <si>
    <t>Tax Assistance (86)</t>
  </si>
  <si>
    <t>Transportation (86)</t>
  </si>
  <si>
    <t>87-In-Kind</t>
  </si>
  <si>
    <t>In-Kind (87)</t>
  </si>
  <si>
    <t>Allocation of services or goods received as an In-Kind donation, such as free use of a meeting room.  This does not include Volunteer Time or Program Income contributions.</t>
  </si>
  <si>
    <t>Food Donation (87)</t>
  </si>
  <si>
    <t>Allocation of services or goods received as an In-Kind donation, such as a contribution of donated food items.  This does not include Volunteer Time or Program Income contributions.</t>
  </si>
  <si>
    <t>Meeting Facility (87)</t>
  </si>
  <si>
    <t>Allocation of services or goods received as an In-Kind donation, such as reduced or free use of a meeting room.  This does not include Volunteer Time or Program Income contributions.</t>
  </si>
  <si>
    <t>Printing (87)</t>
  </si>
  <si>
    <t>Allocation of services or goods received as an In-Kind donation, such as reduced or free printing for newsletters or advertising.  This does not include Volunteer Time or Program Income contributions.</t>
  </si>
  <si>
    <t>Rent (87)</t>
  </si>
  <si>
    <t>Allocation of services or goods received as an In-Kind donation, such as reduced or free use of a building.  This does not include Volunteer Time or Program Income contributions.</t>
  </si>
  <si>
    <t>92-Cancellations - Adult Day Care/Health</t>
  </si>
  <si>
    <t>94-Cancellations - Congregate Meals</t>
  </si>
  <si>
    <t>96-Cancellations - Home Delivered Meals</t>
  </si>
  <si>
    <t>Late Cancellation (96)</t>
  </si>
  <si>
    <t>Not Home for Delivery (96)</t>
  </si>
  <si>
    <t xml:space="preserve">Fill in the </t>
  </si>
  <si>
    <t>spaces with your corresponding numbers.</t>
  </si>
  <si>
    <t>Title III-C1 - Congregate Meals</t>
  </si>
  <si>
    <t>Funding Source</t>
  </si>
  <si>
    <t>Revenue Applied</t>
  </si>
  <si>
    <t>Expenses yet to cover</t>
  </si>
  <si>
    <t>Previous Months YTD</t>
  </si>
  <si>
    <t>Current Month YTD</t>
  </si>
  <si>
    <t>Annual Allocation</t>
  </si>
  <si>
    <t>NSIP - Congregate</t>
  </si>
  <si>
    <t>SCSP - Congregate</t>
  </si>
  <si>
    <t>GWAAR Title III-C1 Contract</t>
  </si>
  <si>
    <t>Cash Match (Tax Levy) - Congregate</t>
  </si>
  <si>
    <t>Current YTD</t>
  </si>
  <si>
    <t>NSIP - HDM</t>
  </si>
  <si>
    <t>SCSP - HDM</t>
  </si>
  <si>
    <t>GWAAR Title III-C2 Contract</t>
  </si>
  <si>
    <t>Cash Match (Tax Levy) - HDM</t>
  </si>
  <si>
    <t>NSIP Allocation</t>
  </si>
  <si>
    <t>Raw food cost per meal</t>
  </si>
  <si>
    <t># of Title III meals provided</t>
  </si>
  <si>
    <t>Current Month Meal Count</t>
  </si>
  <si>
    <t>NSIP Monthly Allocation</t>
  </si>
  <si>
    <t>Congregate</t>
  </si>
  <si>
    <t>HDM</t>
  </si>
  <si>
    <t>In-Kind Match - Volunteer Hours</t>
  </si>
  <si>
    <t>Wisconsin Average Cost of a Volunteer Hour</t>
  </si>
  <si>
    <t># of volunteer hours</t>
  </si>
  <si>
    <t>Value of volunteer hours</t>
  </si>
  <si>
    <t>C1 In-Kind Match</t>
  </si>
  <si>
    <t>C2 In-Kind Match</t>
  </si>
  <si>
    <t>Month of claim</t>
  </si>
  <si>
    <t>EBS Claiming for GWAAR by Month</t>
  </si>
  <si>
    <t>FEDERAL EBS COSTS</t>
  </si>
  <si>
    <t>Total EBS Monthly Costs</t>
  </si>
  <si>
    <r>
      <rPr>
        <b/>
        <sz val="26"/>
        <color rgb="FF000000"/>
        <rFont val="Calibri"/>
        <family val="2"/>
        <scheme val="minor"/>
      </rPr>
      <t xml:space="preserve">EBS   </t>
    </r>
    <r>
      <rPr>
        <b/>
        <sz val="10"/>
        <color rgb="FF000000"/>
        <rFont val="Calibri"/>
        <family val="2"/>
        <scheme val="minor"/>
      </rPr>
      <t xml:space="preserve">         </t>
    </r>
    <r>
      <rPr>
        <b/>
        <sz val="10"/>
        <color indexed="8"/>
        <rFont val="Calibri"/>
        <family val="2"/>
        <scheme val="minor"/>
      </rPr>
      <t>Service / Expenditure Category</t>
    </r>
  </si>
  <si>
    <t>Monthly Expense</t>
  </si>
  <si>
    <t>Monthly Cash Match</t>
  </si>
  <si>
    <t>Cash
Match Expenses YTD</t>
  </si>
  <si>
    <t>Monthly In-Kind Match Expenses</t>
  </si>
  <si>
    <t>In-Kind Match Expenses YTD</t>
  </si>
  <si>
    <t>Monthly Other Federal Expense</t>
  </si>
  <si>
    <t>Other Federal Expenses YTD</t>
  </si>
  <si>
    <t>EBS Expenses YTD</t>
  </si>
  <si>
    <t>Monthly Other State Expense</t>
  </si>
  <si>
    <t>Other State Expenses YTD</t>
  </si>
  <si>
    <t>Monthly Other Local Expense</t>
  </si>
  <si>
    <t>Other Local Expenses YTD</t>
  </si>
  <si>
    <t>Current Year Program Income Received Monthly</t>
  </si>
  <si>
    <t>Current Year Program Income Received - YTD</t>
  </si>
  <si>
    <t>Current Year Program Income Used Monthly</t>
  </si>
  <si>
    <t>Current Year Program Income Used YTD</t>
  </si>
  <si>
    <t>Total Cash Expenses YTD</t>
  </si>
  <si>
    <t>Total Expenses - Inclulding In-Kind YTD</t>
  </si>
  <si>
    <t>YTD</t>
  </si>
  <si>
    <r>
      <rPr>
        <b/>
        <sz val="26"/>
        <color rgb="FF000000"/>
        <rFont val="Calibri"/>
        <family val="2"/>
        <scheme val="minor"/>
      </rPr>
      <t xml:space="preserve">SPAP   </t>
    </r>
    <r>
      <rPr>
        <b/>
        <sz val="10"/>
        <color indexed="8"/>
        <rFont val="Calibri"/>
        <family val="2"/>
        <scheme val="minor"/>
      </rPr>
      <t xml:space="preserve">  Service / Expenditure Category</t>
    </r>
  </si>
  <si>
    <t>SPAP Monthly Expense</t>
  </si>
  <si>
    <t>SPAP Expenses YTD</t>
  </si>
  <si>
    <t>21s-Insurance/Benefits</t>
  </si>
  <si>
    <t>Total:</t>
  </si>
  <si>
    <r>
      <rPr>
        <b/>
        <sz val="26"/>
        <color rgb="FF000000"/>
        <rFont val="Calibri"/>
        <family val="2"/>
        <scheme val="minor"/>
      </rPr>
      <t xml:space="preserve">SHIP  </t>
    </r>
    <r>
      <rPr>
        <b/>
        <sz val="10"/>
        <color indexed="8"/>
        <rFont val="Calibri"/>
        <family val="2"/>
        <scheme val="minor"/>
      </rPr>
      <t xml:space="preserve">        Service / Expenditure Category</t>
    </r>
  </si>
  <si>
    <t>SHIP Monthly Expense</t>
  </si>
  <si>
    <t>SHIP Expenses YTD</t>
  </si>
  <si>
    <r>
      <rPr>
        <b/>
        <sz val="26"/>
        <color rgb="FF000000"/>
        <rFont val="Calibri"/>
        <family val="2"/>
        <scheme val="minor"/>
      </rPr>
      <t>MIPPA</t>
    </r>
    <r>
      <rPr>
        <b/>
        <sz val="10"/>
        <color rgb="FF000000"/>
        <rFont val="Calibri"/>
        <family val="2"/>
        <scheme val="minor"/>
      </rPr>
      <t xml:space="preserve"> </t>
    </r>
    <r>
      <rPr>
        <b/>
        <sz val="10"/>
        <color indexed="8"/>
        <rFont val="Calibri"/>
        <family val="2"/>
        <scheme val="minor"/>
      </rPr>
      <t xml:space="preserve"> Service / Expenditure Category</t>
    </r>
  </si>
  <si>
    <t>MIPPA Monthly Expense</t>
  </si>
  <si>
    <t>MIPPA Expenses YTD</t>
  </si>
  <si>
    <t>Legal Services - EBS Costs</t>
  </si>
  <si>
    <t>Title III-B</t>
  </si>
  <si>
    <t>Insurance/Benefits</t>
  </si>
  <si>
    <t>FINAL</t>
  </si>
  <si>
    <t>Monthly Expenses</t>
  </si>
  <si>
    <t>SHIP LS</t>
  </si>
  <si>
    <t>SHIP IB</t>
  </si>
  <si>
    <t>SPAP IB</t>
  </si>
  <si>
    <t>MIPPA LS</t>
  </si>
  <si>
    <t>MIPPA IB</t>
  </si>
  <si>
    <t>IIIB Expenses</t>
  </si>
  <si>
    <t>Notes to GWAAR:</t>
  </si>
  <si>
    <t>IIIB</t>
  </si>
  <si>
    <t>IIIC1</t>
  </si>
  <si>
    <t>IIIC2</t>
  </si>
  <si>
    <t>IIID</t>
  </si>
  <si>
    <t>IIIE</t>
  </si>
  <si>
    <t>SSCS</t>
  </si>
  <si>
    <t>EBS</t>
  </si>
  <si>
    <t>EA</t>
  </si>
  <si>
    <t>ERRORS - see below</t>
  </si>
  <si>
    <t>Errors</t>
  </si>
  <si>
    <t>Waivers</t>
  </si>
  <si>
    <t>Warnings</t>
  </si>
  <si>
    <t>Remaining Budget Balance</t>
  </si>
  <si>
    <t>Title III dollars must be expended</t>
  </si>
  <si>
    <t>Program Income Spend Down</t>
  </si>
  <si>
    <t>Claiming period - no expenses</t>
  </si>
  <si>
    <t>Claiming expenses on Outreach</t>
  </si>
  <si>
    <t>IIIB/EBS Claiming Tool Validation</t>
  </si>
  <si>
    <t>Percent of Access to Services</t>
  </si>
  <si>
    <t>Percent of Legal/Ben. Assist.</t>
  </si>
  <si>
    <t>Percent of In-Home Services</t>
  </si>
  <si>
    <t>Total Non-Federal Match</t>
  </si>
  <si>
    <t>Match Amount Needed</t>
  </si>
  <si>
    <t>Claiming Program Income</t>
  </si>
  <si>
    <t>Claiming expenses for Nutrition Ed</t>
  </si>
  <si>
    <t>Transfer Allocation IIIB</t>
  </si>
  <si>
    <t>Transfer Allocation IIIC2</t>
  </si>
  <si>
    <t>Transfer between C1 and C2</t>
  </si>
  <si>
    <t>Transfer Allocation IIIC1</t>
  </si>
  <si>
    <t>IIIE (NFCSP)</t>
  </si>
  <si>
    <t>Counseling/Training/Support Gp</t>
  </si>
  <si>
    <t>Respite</t>
  </si>
  <si>
    <t>Supplemental Services</t>
  </si>
  <si>
    <t>I&amp;A</t>
  </si>
  <si>
    <t>Information Services</t>
  </si>
  <si>
    <t>Percentage Supplemental Svcs</t>
  </si>
  <si>
    <t>Supplemental Svcs Maximum</t>
  </si>
  <si>
    <t>AFCSP Match for NFCSP</t>
  </si>
  <si>
    <t>Percentage Administration Expenses</t>
  </si>
  <si>
    <t>Administration Expense Maximum</t>
  </si>
  <si>
    <t>Respite Expenses</t>
  </si>
  <si>
    <t>Other Goods and Services Expenses</t>
  </si>
  <si>
    <t>Outreach/Public Awareness Expenses</t>
  </si>
  <si>
    <t>Support Group Expenses</t>
  </si>
  <si>
    <t>SSCS dollars must be expended</t>
  </si>
  <si>
    <t>EBS Dollars must be expended</t>
  </si>
  <si>
    <t>Program Income expended</t>
  </si>
  <si>
    <t>SPAP Dollars must be expended</t>
  </si>
  <si>
    <t>SHIP Dollars must be expended</t>
  </si>
  <si>
    <t>MIPPA Dollars must be expended</t>
  </si>
  <si>
    <t>Elder Abuse</t>
  </si>
  <si>
    <t>Elder Abuse Dollars must be expended</t>
  </si>
  <si>
    <t>CERTIFICATION OF CLAIM</t>
  </si>
  <si>
    <t>AGENCY NAME</t>
  </si>
  <si>
    <t>fiscal@gwaar.org</t>
  </si>
  <si>
    <t xml:space="preserve">NOTE:  Reminder you may have to </t>
  </si>
  <si>
    <t>enable editing to change Agency</t>
  </si>
  <si>
    <t>REPORT PERIOD (MM/YY)</t>
  </si>
  <si>
    <t>Name or Report Period.</t>
  </si>
  <si>
    <t>ARE ACCURATE SUMMARIZATIONS OF THE FINANCIAL DATA CONTAINED ON THE AGENCY'S RECORDS.</t>
  </si>
  <si>
    <t xml:space="preserve">TOTAL REIMBURSABLE EXPENDITURES </t>
  </si>
  <si>
    <t>Contract/Program</t>
  </si>
  <si>
    <t>GWAAR Acct Information</t>
  </si>
  <si>
    <t>Monthly Amount</t>
  </si>
  <si>
    <t>Budget Amount</t>
  </si>
  <si>
    <t>% Expended</t>
  </si>
  <si>
    <t xml:space="preserve">III-B Supportive Services </t>
  </si>
  <si>
    <t>III-C 1 Congregate Meals</t>
  </si>
  <si>
    <t>III-C 2 Home Delivered Meals</t>
  </si>
  <si>
    <t xml:space="preserve">III-D Disease Prevention and Health Promotion Services </t>
  </si>
  <si>
    <t>III-E Family Caregiver Support Program</t>
  </si>
  <si>
    <t>State Alzheimer's Family And Caregiver Support Program</t>
  </si>
  <si>
    <t>State Senior Community Services</t>
  </si>
  <si>
    <t>State Elder Abuse Direct Services</t>
  </si>
  <si>
    <t>Elderly Nutrition Program Request for Transfer of</t>
  </si>
  <si>
    <t>Allocations between Funding Sources</t>
  </si>
  <si>
    <t>Aging units, with the approval of the area agency and state:</t>
  </si>
  <si>
    <t>Agencies may request a transfer up to 40% of their Title III C-1 funds to Title III C-2</t>
  </si>
  <si>
    <t>Agencies may request a transfer up to 40% of their Title III C-2 funds to Title III C-1</t>
  </si>
  <si>
    <t>Agencies may request a transfer up to 30% of their Title III C-1 or C-2 funds to Title III B</t>
  </si>
  <si>
    <t>Requests must be made annually.</t>
  </si>
  <si>
    <t>All approved transferred funds will be available after July 1st.</t>
  </si>
  <si>
    <t>Date:</t>
  </si>
  <si>
    <t>Agency:</t>
  </si>
  <si>
    <t xml:space="preserve">   Transfer from C1 to C2</t>
  </si>
  <si>
    <t>Amount:</t>
  </si>
  <si>
    <t>$</t>
  </si>
  <si>
    <t xml:space="preserve">  % of budget</t>
  </si>
  <si>
    <t xml:space="preserve">   Transfer from C2 to C1</t>
  </si>
  <si>
    <t xml:space="preserve">   Transfer from C1 to B</t>
  </si>
  <si>
    <t xml:space="preserve">   Transfer from C2 to B</t>
  </si>
  <si>
    <t>Why is this being requested?</t>
  </si>
  <si>
    <t>What impact will this have on the (Nutrition Program)?</t>
  </si>
  <si>
    <t xml:space="preserve">Has this request been reviewed and approved by your Nutrition </t>
  </si>
  <si>
    <t xml:space="preserve">Subcommittee and Governing Board?                            </t>
  </si>
  <si>
    <t xml:space="preserve">      Date:</t>
  </si>
  <si>
    <t>To be completed by the AAA Staff.</t>
  </si>
  <si>
    <t xml:space="preserve">Approved by (Fiscal):                                                        </t>
  </si>
  <si>
    <t xml:space="preserve">Reviewed by (Nutrition):                                                      </t>
  </si>
  <si>
    <t xml:space="preserve">     Date:</t>
  </si>
  <si>
    <t>Fiscal Comments:</t>
  </si>
  <si>
    <t>Nutrition Comments:</t>
  </si>
  <si>
    <t>Approved</t>
  </si>
  <si>
    <t>Declined</t>
  </si>
  <si>
    <t xml:space="preserve">Title III-B Services </t>
  </si>
  <si>
    <t>Remaining</t>
  </si>
  <si>
    <t>Service / Expenditure Category</t>
  </si>
  <si>
    <t>NSIP Monthly Expenses</t>
  </si>
  <si>
    <t>NSIP Expenses YTD</t>
  </si>
  <si>
    <t>SHIP or MIPPA Expenses YTD</t>
  </si>
  <si>
    <t>AFCSP or SCS or Elder Abuse or EBS or SPAP Expenses YTD</t>
  </si>
  <si>
    <t>Current Year Program Income Revenue YTD</t>
  </si>
  <si>
    <t>Current Year Program Income Expenses YTD</t>
  </si>
  <si>
    <t>05-Home-Delivered Meals</t>
  </si>
  <si>
    <t>09s-Nutrition Counseling</t>
  </si>
  <si>
    <t xml:space="preserve">10p-Assisted Transportation
   </t>
  </si>
  <si>
    <t>13s-Nutrition Education</t>
  </si>
  <si>
    <t>23a-Health Promotion - Evidence-Based</t>
  </si>
  <si>
    <t>23b-Health Promotion - Non-Evidence-Based</t>
  </si>
  <si>
    <t>15s-Outreach</t>
  </si>
  <si>
    <t>16a-Public Information</t>
  </si>
  <si>
    <t>19s-Medication Management</t>
  </si>
  <si>
    <t>31-Volunteer Guardianship - DANE ONLY</t>
  </si>
  <si>
    <t>42c-Recreation/ Socialization</t>
  </si>
  <si>
    <t>50-Visiting</t>
  </si>
  <si>
    <t>66a-Respite Care, In Home</t>
  </si>
  <si>
    <t>66b-Respite Care, Facility Based Day</t>
  </si>
  <si>
    <t>66c-Respite Care, Facility Based Overnight</t>
  </si>
  <si>
    <t>69-Information &amp; Assistance (Access Assistance)</t>
  </si>
  <si>
    <t>7500-Administration</t>
  </si>
  <si>
    <t>7502-Adult Day Care</t>
  </si>
  <si>
    <t>7502-General Respite</t>
  </si>
  <si>
    <t>7502-Homemaker/Chores</t>
  </si>
  <si>
    <t>7502-In-Home General Care</t>
  </si>
  <si>
    <t>7502-In-Home Personal Care</t>
  </si>
  <si>
    <t>7502-Overnight Facility Care</t>
  </si>
  <si>
    <t>7504-Other Goods and Services</t>
  </si>
  <si>
    <t>7506-Outreach</t>
  </si>
  <si>
    <t>7508-Public Awareness</t>
  </si>
  <si>
    <t>7510-Support Group</t>
  </si>
  <si>
    <t>C-1 To III B:</t>
  </si>
  <si>
    <t>Lines 10, 11, 14, 15, 16 &amp; 21</t>
  </si>
  <si>
    <t>C-2 To III B:</t>
  </si>
  <si>
    <t>New Bdgt Subject to Approval</t>
  </si>
  <si>
    <t>All approved transfer funds will become available after July 1st.</t>
  </si>
  <si>
    <t xml:space="preserve">Title III-C1 Services </t>
  </si>
  <si>
    <t xml:space="preserve">NSIP Services </t>
  </si>
  <si>
    <t>*Includes C2</t>
  </si>
  <si>
    <t>C-1 to C-2:</t>
  </si>
  <si>
    <t>Line 5</t>
  </si>
  <si>
    <t>C-2 to C-1:</t>
  </si>
  <si>
    <t>Line 8</t>
  </si>
  <si>
    <t>New Budget Subject to Approval</t>
  </si>
  <si>
    <t xml:space="preserve">Agencies may request additional transfers above 20% to Home Delivered Meals; </t>
  </si>
  <si>
    <t>all additional requests will be considered within the statewide limits under the Older Americans Act.</t>
  </si>
  <si>
    <t xml:space="preserve">Title III-C2 Services </t>
  </si>
  <si>
    <t>*Includes C1</t>
  </si>
  <si>
    <t>C-1 To C-2:</t>
  </si>
  <si>
    <t xml:space="preserve">Agencies may request additional transfers above 20% to Congregate Meals; </t>
  </si>
  <si>
    <t xml:space="preserve">Title III-D Services </t>
  </si>
  <si>
    <t>Title III-E - Caregivers of Elderly Individuals &amp; EOD</t>
  </si>
  <si>
    <t>*Inc IIIE 18 and Under and Disabled</t>
  </si>
  <si>
    <t>Title III-E - Grandparents and Other Elderly Caregivers Serving Children and Disabled</t>
  </si>
  <si>
    <t>See IIIE Age 60+ Tab</t>
  </si>
  <si>
    <t>AFCSP Services</t>
  </si>
  <si>
    <t>State Senior Community Services SSCS</t>
  </si>
  <si>
    <t>Elderly Benefit Specialist Services</t>
  </si>
  <si>
    <t>SPAP Services</t>
  </si>
  <si>
    <t>SHIP Services</t>
  </si>
  <si>
    <t>MIPPA Services</t>
  </si>
  <si>
    <t>Hide this tab</t>
  </si>
  <si>
    <t>Overall Grand Totals</t>
  </si>
  <si>
    <t>These expenses are not to be included with any Title III funded expenditures and are for local use only.</t>
  </si>
  <si>
    <t>Title III Expenses</t>
  </si>
  <si>
    <t>NSIP Expenses</t>
  </si>
  <si>
    <t>Cash
Match Expenses</t>
  </si>
  <si>
    <t>In-Kind Match Expenses</t>
  </si>
  <si>
    <t>Other Federal Expenses</t>
  </si>
  <si>
    <t>Other State Expenses</t>
  </si>
  <si>
    <t>Other Local Expenses</t>
  </si>
  <si>
    <t>Program Income Expenses</t>
  </si>
  <si>
    <t>Total Cash Expenses</t>
  </si>
  <si>
    <t>Total Expenses - Inclulding In-Kind</t>
  </si>
  <si>
    <t>Optional - Family Care Expenses</t>
  </si>
  <si>
    <t>Optional - IRIS Expenses</t>
  </si>
  <si>
    <t>Optional - Ineligible Services Expenses (NOAA)</t>
  </si>
  <si>
    <t>Optional - Other Expenses</t>
  </si>
  <si>
    <t>Overall Total Cash Expenses</t>
  </si>
  <si>
    <t>Orange: Standard Service Expenses</t>
  </si>
  <si>
    <t>Green: NFCSP Service Expenses</t>
  </si>
  <si>
    <t>Blue:  AFCSP Service Expenses</t>
  </si>
  <si>
    <t>Red: Elder Abuse Service Expenses</t>
  </si>
  <si>
    <t>SAMS Data - Individual Clients</t>
  </si>
  <si>
    <t>SAMS Data - Units for Individuals</t>
  </si>
  <si>
    <t>SAMS Data - Group Entry</t>
  </si>
  <si>
    <t>SAMS Data - Units for Group Entry</t>
  </si>
  <si>
    <t>Average Cost per Participant</t>
  </si>
  <si>
    <t>Average Cost per Unit</t>
  </si>
  <si>
    <t>These services are generated from the EBS database - please ask your EBS for the number of case hours.</t>
  </si>
  <si>
    <t>These services are generated from the ADRC Encounter Report and will be submitted from the state for the Federal NAPIS Report.</t>
  </si>
  <si>
    <t>p</t>
  </si>
  <si>
    <t>These services are averaged using the per person attended versus how many hours of classes they attended.</t>
  </si>
  <si>
    <t>Wisconsin Aging Financial Reports</t>
  </si>
  <si>
    <t>Fiscal Report</t>
  </si>
  <si>
    <t>Form #FR180A</t>
  </si>
  <si>
    <t>Name of Area Agency on Aging</t>
  </si>
  <si>
    <t>180A Deadlines</t>
  </si>
  <si>
    <t>180B Deadlines</t>
  </si>
  <si>
    <t>October - December … due by April 20th</t>
  </si>
  <si>
    <t>October - March … due by May 31st</t>
  </si>
  <si>
    <t>Contract Period</t>
  </si>
  <si>
    <r>
      <t>January – March …due by April 20</t>
    </r>
    <r>
      <rPr>
        <b/>
        <vertAlign val="superscript"/>
        <sz val="10"/>
        <rFont val="Arial"/>
        <family val="2"/>
      </rPr>
      <t>th</t>
    </r>
  </si>
  <si>
    <t>October - September … due by November 30th</t>
  </si>
  <si>
    <r>
      <t>April – June….due by July 20</t>
    </r>
    <r>
      <rPr>
        <b/>
        <vertAlign val="superscript"/>
        <sz val="10"/>
        <rFont val="Arial"/>
        <family val="2"/>
      </rPr>
      <t>th</t>
    </r>
  </si>
  <si>
    <r>
      <t>July – September…due by October 20</t>
    </r>
    <r>
      <rPr>
        <b/>
        <vertAlign val="superscript"/>
        <sz val="10"/>
        <rFont val="Arial"/>
        <family val="2"/>
      </rPr>
      <t>th</t>
    </r>
  </si>
  <si>
    <t>Report for the Federal Fiscal Year of:</t>
  </si>
  <si>
    <t>AAA</t>
  </si>
  <si>
    <t>Title III-C1</t>
  </si>
  <si>
    <t>Senior Community</t>
  </si>
  <si>
    <t>State</t>
  </si>
  <si>
    <t xml:space="preserve"> </t>
  </si>
  <si>
    <t>Administration</t>
  </si>
  <si>
    <t>Title III-C2</t>
  </si>
  <si>
    <t>Title III-D</t>
  </si>
  <si>
    <t>Title III-E</t>
  </si>
  <si>
    <t>Services</t>
  </si>
  <si>
    <t>Expenditures</t>
  </si>
  <si>
    <t>Expenditure Category</t>
  </si>
  <si>
    <t>Match is Sufficient</t>
  </si>
  <si>
    <t>Under penalty of perjury, I certify the information reported here is true and correct.</t>
  </si>
  <si>
    <t>Name</t>
  </si>
  <si>
    <t xml:space="preserve">I further certify the expenditures reported are accurate summarizations of the </t>
  </si>
  <si>
    <t>Email</t>
  </si>
  <si>
    <t>financial data contained on the county/tribal financial records.</t>
  </si>
  <si>
    <t>Phone</t>
  </si>
  <si>
    <t>Correct EBS and SPAP g3 to not include match and in the compliance issues - do not include it in the expenses</t>
  </si>
  <si>
    <t>STATE EBS COSTS</t>
  </si>
  <si>
    <t>SSCS Monthly Allocated Costs</t>
  </si>
  <si>
    <t>SPAP Monthly Allocated Costs</t>
  </si>
  <si>
    <t>EBS Montly Costs</t>
  </si>
  <si>
    <t>Title III-B Monthly Allocated Costs</t>
  </si>
  <si>
    <t>SHIP Monthly Allocated Costs</t>
  </si>
  <si>
    <t>MIPPA Monthly Allocated Costs</t>
  </si>
  <si>
    <t>*Remove SHIP/SPAP/MIPPA goes to GWAAR for Debbie Bissum and Tracy Lapinski</t>
  </si>
  <si>
    <t>10-2020 - 09-2021</t>
  </si>
  <si>
    <t>07-2020 - 06-2021</t>
  </si>
  <si>
    <t>04-2020 - 03-2021</t>
  </si>
  <si>
    <t>Contract Period - NSIP/MIPPA</t>
  </si>
  <si>
    <t>20-21</t>
  </si>
  <si>
    <t>Overall Monthly Totals</t>
  </si>
  <si>
    <t>April</t>
  </si>
  <si>
    <t>July</t>
  </si>
  <si>
    <t>Oct</t>
  </si>
  <si>
    <t>*Allocate from Waushara EA - didn't do yet</t>
  </si>
  <si>
    <t>*Marinette ADRC gets MIPPA</t>
  </si>
  <si>
    <t>Contact Person First and Last Name:</t>
  </si>
  <si>
    <t>DATE SUBMITTED</t>
  </si>
  <si>
    <t>Contact Persons: Email and Phone Number (separate lines)</t>
  </si>
  <si>
    <t>The excel claim form is due by the 10th of the</t>
  </si>
  <si>
    <t>month.  Review the Submission Dates tab.</t>
  </si>
  <si>
    <t>Expense Claim Month</t>
  </si>
  <si>
    <t>Due to GWAAR</t>
  </si>
  <si>
    <t xml:space="preserve"> Estimated Pay</t>
  </si>
  <si>
    <t>January</t>
  </si>
  <si>
    <t>February</t>
  </si>
  <si>
    <t>March</t>
  </si>
  <si>
    <t>May</t>
  </si>
  <si>
    <t>June</t>
  </si>
  <si>
    <t>August</t>
  </si>
  <si>
    <t>October</t>
  </si>
  <si>
    <t>November</t>
  </si>
  <si>
    <t>December</t>
  </si>
  <si>
    <t>1st Week April</t>
  </si>
  <si>
    <t>1st Week May</t>
  </si>
  <si>
    <t>1st Week June</t>
  </si>
  <si>
    <t>1st Week July</t>
  </si>
  <si>
    <t>1st Week August</t>
  </si>
  <si>
    <t>1st Week Septmeber</t>
  </si>
  <si>
    <t>1st Week October</t>
  </si>
  <si>
    <t>1st Week November</t>
  </si>
  <si>
    <t>1st Week December</t>
  </si>
  <si>
    <t>1st Week January</t>
  </si>
  <si>
    <t>1st Week February</t>
  </si>
  <si>
    <t>1st Week March</t>
  </si>
  <si>
    <t>February*</t>
  </si>
  <si>
    <t>September**</t>
  </si>
  <si>
    <t>SAMS Data Entry Deadlines</t>
  </si>
  <si>
    <t>SAMS Service Received</t>
  </si>
  <si>
    <t>September***</t>
  </si>
  <si>
    <t>End of February</t>
  </si>
  <si>
    <t>End of March</t>
  </si>
  <si>
    <t>End of April</t>
  </si>
  <si>
    <t>End of May</t>
  </si>
  <si>
    <t>End of June</t>
  </si>
  <si>
    <t>End of July</t>
  </si>
  <si>
    <t>End of August</t>
  </si>
  <si>
    <t>End of September</t>
  </si>
  <si>
    <t>End of October</t>
  </si>
  <si>
    <t>End of November</t>
  </si>
  <si>
    <t>End of December</t>
  </si>
  <si>
    <t>End of January</t>
  </si>
  <si>
    <t>Final Submission****</t>
  </si>
  <si>
    <t>*** September SAMS data must be entered by October 31st - the system will be locked down after that and back data will not be able to be entered</t>
  </si>
  <si>
    <t>A separate claim form must be submitted each month by the deadline date for accurate state and federal reporting.</t>
  </si>
  <si>
    <t>Claim Sheet</t>
  </si>
  <si>
    <t>Missing Contact Information</t>
  </si>
  <si>
    <t>Missing Contact Email Address</t>
  </si>
  <si>
    <t>Missing Contact Phone Number</t>
  </si>
  <si>
    <t>Title IIIB Monthly Expense</t>
  </si>
  <si>
    <t>Title IIIB Expenses YTD</t>
  </si>
  <si>
    <t>Cash
Match Monthly Expenses</t>
  </si>
  <si>
    <t>In-Kind Match Monthly Expenses</t>
  </si>
  <si>
    <t>AFCSP used as Cash Match for IIIE Monthly Expense</t>
  </si>
  <si>
    <t>AFCSP used as Cash Match for IIIE Expenses YTD</t>
  </si>
  <si>
    <t>SHIP or MIPPA Monthly Expenses</t>
  </si>
  <si>
    <t>Other Federal Monthly Expenses</t>
  </si>
  <si>
    <t>AFCSP or SCS or Elder Abuse or EBS or SPAP Monthly Expenses</t>
  </si>
  <si>
    <t>Other State Monthly Expenses</t>
  </si>
  <si>
    <t>Other Local Monthly Expenses</t>
  </si>
  <si>
    <t>Current Year Program Income Monthly Revenue</t>
  </si>
  <si>
    <t>Current Year Program Income Monthly Expenses</t>
  </si>
  <si>
    <t>Total Monthly Cash Expenses</t>
  </si>
  <si>
    <t>*2019 &amp; 2020 gave back to GWAAR EA</t>
  </si>
  <si>
    <t>No longer claims EA separately</t>
  </si>
  <si>
    <t>SSCS/EBS Claiming Tool Validation</t>
  </si>
  <si>
    <t>Title IIIC1 Monthly Expense</t>
  </si>
  <si>
    <t>Title IIIC1 Expenses YTD</t>
  </si>
  <si>
    <t>Title IIIC2 Monthly Expense</t>
  </si>
  <si>
    <t>Title IIIC2 Expenses YTD</t>
  </si>
  <si>
    <t>Title IIID Monthly Expense</t>
  </si>
  <si>
    <t>Title IIID Expenses YTD</t>
  </si>
  <si>
    <t>Title IIIE Monthly Expense</t>
  </si>
  <si>
    <t>Title IIIE Expenses YTD</t>
  </si>
  <si>
    <t>68-Information Services (enter under age 60+ tab)</t>
  </si>
  <si>
    <t>Title III Monthly Expense</t>
  </si>
  <si>
    <t>Title III Expenses YTD</t>
  </si>
  <si>
    <t>AFCSP Monthly Expenses</t>
  </si>
  <si>
    <t>AFCSP Expenses YTD</t>
  </si>
  <si>
    <t>Elder Abuse Monthly Expenses</t>
  </si>
  <si>
    <t>Elder Abuse Expenses YTD</t>
  </si>
  <si>
    <t>SSCS Monthly Expenses</t>
  </si>
  <si>
    <t>SSCS Expenses YTD</t>
  </si>
  <si>
    <t>Total Costs</t>
  </si>
  <si>
    <t>Insurance/Benefits Costs</t>
  </si>
  <si>
    <t>State Elderly Benefit Services</t>
  </si>
  <si>
    <t>EBS Monthly Expenses</t>
  </si>
  <si>
    <t>SPAP Monthly Expenses</t>
  </si>
  <si>
    <t>*21s-Insurance and Benefits would be used if someone other than the EBS was providing the service.</t>
  </si>
  <si>
    <t>SHIP Monthly Expenses</t>
  </si>
  <si>
    <t>MIPPA Monthly Expenses</t>
  </si>
  <si>
    <t xml:space="preserve">*21s-Insurance and Benefits would be used if someone other than the EBS was providing the service. </t>
  </si>
  <si>
    <t>SSCS Expenses</t>
  </si>
  <si>
    <t>SPAP LS</t>
  </si>
  <si>
    <t>EBS Cash Match</t>
  </si>
  <si>
    <t>EBS Contract</t>
  </si>
  <si>
    <t>EBS In-Kind</t>
  </si>
  <si>
    <t>EBS Other Federal</t>
  </si>
  <si>
    <t>EBS Other State</t>
  </si>
  <si>
    <t>EBS Other Local</t>
  </si>
  <si>
    <t>EBS Program Income Received</t>
  </si>
  <si>
    <t>EBS Program Income Expended</t>
  </si>
  <si>
    <t>Monthly</t>
  </si>
  <si>
    <t>EBS MA Validation</t>
  </si>
  <si>
    <t>Remaining Balance - End of contract - April - March</t>
  </si>
  <si>
    <t>Beginning of new contract period - April - March</t>
  </si>
  <si>
    <t>Remaining Balance - End of contract - July - June</t>
  </si>
  <si>
    <t>Beginning of new contract period - July - June</t>
  </si>
  <si>
    <t>Remaining Balance - End of contract - October - September</t>
  </si>
  <si>
    <t>Beginning of new contract period - October - September</t>
  </si>
  <si>
    <t>SPAP Expenses Current Calendar YTD</t>
  </si>
  <si>
    <t>SHIP Expenses Current Calendar YTD</t>
  </si>
  <si>
    <t>Total Contract Remaining funds - including July-Dec.</t>
  </si>
  <si>
    <t>Total Contract Remaining funds - including April-Dec.</t>
  </si>
  <si>
    <t>Total Contract Remaining funds - including Oct-Dec.</t>
  </si>
  <si>
    <t>MIPPA Expenses Current Calendar YTD</t>
  </si>
  <si>
    <t>Enter End of Prior Year Contract Expenses</t>
  </si>
  <si>
    <t>NOTE:  THIS NEW FORM HAS MONTHLY COLUMNS FOR CASH MATCH, IN-KIND, OTHER FEDERAL, STATE, LOCAL AND PROGRAM INCOME.  THIS IS A MODIFICATION THAT</t>
  </si>
  <si>
    <t>IS A REQUIREMENT FOR STATE AND FEDERAL REPORTING.  ENSURE YOU ARE ENTERING INTO THE CORRRECT COLUMN AS YOU DATA ENTER.</t>
  </si>
  <si>
    <t>Signature (optional)</t>
  </si>
  <si>
    <t>THE INFORMATION REPORTED HERE IS TRUE AND CORRECT.  I FURTHER CERTIFY THE EXPENDITURES REPORTED</t>
  </si>
  <si>
    <t>UNDER PENALTY OF PERJURY, I CERTIFY BY ELECTRONIC SIGNATURE OR TYPING IN MY NAME BELOW THAT</t>
  </si>
  <si>
    <t>Note for GWAAR:</t>
  </si>
  <si>
    <t>Opted for IIIB In-Home Services and IIIE Respite Care Waiver</t>
  </si>
  <si>
    <t>Opted for IIIB Access to Services and IIIE SS/I&amp;A Waiver</t>
  </si>
  <si>
    <t>Submit report to Neal and Sara.</t>
  </si>
  <si>
    <t>M-T-D</t>
  </si>
  <si>
    <t>Grant Award Expended M-T-D</t>
  </si>
  <si>
    <t>Cash Match M-T-D</t>
  </si>
  <si>
    <t>In-Kind Match M-T-D</t>
  </si>
  <si>
    <t>Other Fed. M-T-D</t>
  </si>
  <si>
    <t>Other State M-T-D</t>
  </si>
  <si>
    <t>Other Local M-T-D</t>
  </si>
  <si>
    <t>CY Program Income Earned M-T-D</t>
  </si>
  <si>
    <t>CY Program Income Expended M-T-D</t>
  </si>
  <si>
    <t>Contract YTD Amount</t>
  </si>
  <si>
    <t>*2019 &amp; 2020 gave back to GWAAR SPAP - Also gave 5116 to Forest Co in 2020 AFCSP</t>
  </si>
  <si>
    <t>If a service is checked (X) in column AE, list the funding source(s) being used to provide these services where no Title III funds are expensed.  Example, 85.21, 85.215, Title VI, ADRC, NFCSP…</t>
  </si>
  <si>
    <t>If a service is checked (X) in column AE, list the funding source(s) being used to provide these services where no Title III funds are expensed.  Example, 85.21, 85.215, Title VI, ADRC, AFCSP…</t>
  </si>
  <si>
    <t>Check (X) the corresponding box if the service is provided by other Title III funding or other funds within the county/tribe are used in which no Title III funds are expensed. (Each color is a grouped category.)</t>
  </si>
  <si>
    <t>d</t>
  </si>
  <si>
    <t>Families First</t>
  </si>
  <si>
    <t>Contract Period - COVID Funds</t>
  </si>
  <si>
    <t>CARES</t>
  </si>
  <si>
    <t>FFCRA</t>
  </si>
  <si>
    <t>Contract Expenditures this Month</t>
  </si>
  <si>
    <r>
      <t xml:space="preserve">*Funds used to support OAA service provision are:
(1) expended by agencies administering OAA services.
(2) expended on services to individuals and caregivers eligible for OAA services.
(3) expended on services meeting the definition of OAA services.  (Offered on a contribution basis. Does not include means-tested services.)
(4) entered into SAMS as a Title III service.
</t>
    </r>
    <r>
      <rPr>
        <b/>
        <sz val="10"/>
        <rFont val="Arial"/>
        <family val="2"/>
      </rPr>
      <t xml:space="preserve">FOR ALL COLUMNS THERE IS A MONTHLY AMOUNT AND YTD AMOUNT THAT MUST BE FILLED IN - THIS IS A REQUIRMENT FOR STATE/FEDERAL REPORTING
</t>
    </r>
    <r>
      <rPr>
        <sz val="10"/>
        <rFont val="Arial"/>
        <family val="2"/>
      </rPr>
      <t xml:space="preserve">
**These contracts should be submitted on a separate claim form for drawdown - do not enter in the expenses twice (ie. NSIP expenses should not be claimed in the NSIP column and on the C1 or C2 form under Other Federal column).</t>
    </r>
  </si>
  <si>
    <t>OAA Program Expenditures 
(III-B, III-C1, III-C2, III-D, III-E)</t>
  </si>
  <si>
    <t>Cash Match</t>
  </si>
  <si>
    <t>In-Kind Match</t>
  </si>
  <si>
    <t>Other Federal Expenditures</t>
  </si>
  <si>
    <t>Other State Expenditures</t>
  </si>
  <si>
    <t>Other Local Expenditures</t>
  </si>
  <si>
    <t>Current Year Program Income</t>
  </si>
  <si>
    <t>Current Year Program Income Expenditures</t>
  </si>
  <si>
    <t>NSIP Expenditures</t>
  </si>
  <si>
    <t>AFCSP Expenditures</t>
  </si>
  <si>
    <t>State SSCS Expenditures</t>
  </si>
  <si>
    <t>State Elderly Benefit Services Expenditures</t>
  </si>
  <si>
    <t>State Elder Abuse Services Expenditures</t>
  </si>
  <si>
    <t>SPAP Expenditures</t>
  </si>
  <si>
    <t>SHIP Expenditures</t>
  </si>
  <si>
    <t>MIPPA Expenditures</t>
  </si>
  <si>
    <t>Families First Expenditures</t>
  </si>
  <si>
    <t>CARES Act Expenditures</t>
  </si>
  <si>
    <t>CARES ACT</t>
  </si>
  <si>
    <t xml:space="preserve"> - Mid-Year contracts have the same submission cycle but unspent contract dollars at the end of the calendar year will continue into the next year.</t>
  </si>
  <si>
    <t>Provision of individualized guidance to older individuals or their caregivers who are determined by a registered dietitian to be at nutritional risk, because of their health or nutritional history, dietary intake, medications used or chronic illness.  Counseling is provided on-on-one by a registered dietitian, in accordance with state policy, and addresses options and methods for improving nutritional status. A session is counted for each individual attending a nutrition counseling session.</t>
  </si>
  <si>
    <t>A program to promote better health by providing accurate and culturally sensitive nutrition, physical fitness, or health (as it relates to nutrition) information and instruction to participants, caregivers, or participants and caregivers in a group or individual setting overseen by a program nutritionist. May include cooking demonstrations, educational taste-testing, audio-visual presentations, lecture, or small group discussions.  Printed materials may be used as the sole education component for home-delivered meal program participants, if necessary.</t>
  </si>
  <si>
    <t>Purchase and/or distribution of grocery items to older adults. One occurrence is equivalent to one distribution or delivery.</t>
  </si>
  <si>
    <t>Grocery Services (33)</t>
  </si>
  <si>
    <t>A meal provided to an eligible participant as a carryout, pick-up, or drive-up meal. Meal did not comply with Chapter 8 nutrition standards (notify AAA).</t>
  </si>
  <si>
    <t>Carryout Meal (05)</t>
  </si>
  <si>
    <r>
      <rPr>
        <u/>
        <sz val="10"/>
        <rFont val="Arial"/>
        <family val="2"/>
      </rPr>
      <t>Federal funds</t>
    </r>
    <r>
      <rPr>
        <sz val="10"/>
        <rFont val="Arial"/>
        <family val="2"/>
      </rPr>
      <t xml:space="preserve"> expended under the Families First stimulus contract to support Congregate and Home Delivered Meal programs.  These funds must be spent after April 1st 2020 instead of C1/C2 funds.</t>
    </r>
  </si>
  <si>
    <r>
      <rPr>
        <u/>
        <sz val="10"/>
        <rFont val="Arial"/>
        <family val="2"/>
      </rPr>
      <t>Federal funds</t>
    </r>
    <r>
      <rPr>
        <sz val="10"/>
        <rFont val="Arial"/>
        <family val="2"/>
      </rPr>
      <t xml:space="preserve"> expended under the CARES stimulus contract to support IIIB, IIIC1, IIIC2 and IIIE program services.  These funds must be spent after (TBD once contract is provided) instead of OAA IIIB, IIIC1, IIIC2 and IIID funds - and for C1/C2 after Families First funds are expended.</t>
    </r>
  </si>
  <si>
    <t>*Move EA from main AU - check with Denise on EBS related funds maybe going to GWAAR</t>
  </si>
  <si>
    <t>05-Home-Delivered Meals (not meeting nutrition guidelines)</t>
  </si>
  <si>
    <t>IIIB-HDM</t>
  </si>
  <si>
    <t>Total Monthly Expenses - Including In-Kind</t>
  </si>
  <si>
    <t>Total Expenses - Including In-Kind YTD</t>
  </si>
  <si>
    <t>*2020 Transferred 40% in May from C1 to C2</t>
  </si>
  <si>
    <t>Other (FED) - Congregate</t>
  </si>
  <si>
    <t>Other (State) - Congregate</t>
  </si>
  <si>
    <t>Other (Local) - Congregate</t>
  </si>
  <si>
    <t>Other (FED) - HDM</t>
  </si>
  <si>
    <t>Other (State) - HDM</t>
  </si>
  <si>
    <t>Other (Local) - HDM</t>
  </si>
  <si>
    <t>FFCRA C1 - Congregate</t>
  </si>
  <si>
    <t>FFCRA C2 - HDM</t>
  </si>
  <si>
    <t>CARES C2 - HDM</t>
  </si>
  <si>
    <t>Title III-C2 - Home Delivered Meals</t>
  </si>
  <si>
    <t>Total Title III-C1 Meal Expenses</t>
  </si>
  <si>
    <t>Total Title III-C2 Meal Expenses</t>
  </si>
  <si>
    <t>FFCRA C1 and C2</t>
  </si>
  <si>
    <t>FFCRA C1 Monthly Expenses</t>
  </si>
  <si>
    <t>FFCRA C1 Expenses YTD</t>
  </si>
  <si>
    <t>FFCRA C2 Monthly Expenses</t>
  </si>
  <si>
    <t>FFCRA C2 Expenses YTD</t>
  </si>
  <si>
    <t>Families First C2</t>
  </si>
  <si>
    <t>Families First C1</t>
  </si>
  <si>
    <t>Total Expenses - Including In-Kind</t>
  </si>
  <si>
    <t>FFCRA Expenses</t>
  </si>
  <si>
    <t>CARES ACT C2</t>
  </si>
  <si>
    <t>CARES C2 Monthly Expenses</t>
  </si>
  <si>
    <t>CARES C2 Expenses YTD</t>
  </si>
  <si>
    <t>Overall CARES YTD Totals</t>
  </si>
  <si>
    <t>Overall FFCRA YTD Totals</t>
  </si>
  <si>
    <t>Overall Title III YTD Totals</t>
  </si>
  <si>
    <t>During COVID funding, services marked as FFCRA in SAMS should onlly be used to determine this sheet.</t>
  </si>
  <si>
    <t>During COVID funding, services marked as CARES in SAMS should onlly be used to determine this sheet.</t>
  </si>
  <si>
    <t>During COVID funding, services marked as FFCRA or CARES should be subtracted from the overall Title III SAMS numbers to determine this sheet.</t>
  </si>
  <si>
    <t>CARES Expenses</t>
  </si>
  <si>
    <t>Overall FFCRA Grand Totals</t>
  </si>
  <si>
    <t>Overall CARES Grand Totals</t>
  </si>
  <si>
    <t>CARES B Monthly Expenses</t>
  </si>
  <si>
    <t>CARES B Expenses YTD</t>
  </si>
  <si>
    <t>CARES ACT B</t>
  </si>
  <si>
    <t>CARES E Monthly Expenses</t>
  </si>
  <si>
    <t>CARES E Expenses YTD</t>
  </si>
  <si>
    <t>Remaining Budget Balance C1</t>
  </si>
  <si>
    <t>Remaining Budget Balance C2</t>
  </si>
  <si>
    <t>Remaining Budget Balance B</t>
  </si>
  <si>
    <t>Remaining Budget Balance E</t>
  </si>
  <si>
    <t>FFCRA Dollars must be expended C1</t>
  </si>
  <si>
    <t>FFCRA Dollars must be expended C2</t>
  </si>
  <si>
    <t>CARES Dollars must be expended B</t>
  </si>
  <si>
    <t>CARES Dollars must be expended C2</t>
  </si>
  <si>
    <t>CARES Dollars must be expended E</t>
  </si>
  <si>
    <t>CARES B, C2, and E</t>
  </si>
  <si>
    <t>Program Income Spend Down B</t>
  </si>
  <si>
    <t>Program Income Spend Down C2</t>
  </si>
  <si>
    <t>Program Income Spend Down E</t>
  </si>
  <si>
    <t>By checking this box (x), I attest that the EBS expenses claimed for SHIP, MIPPA, SSCS and Title III-B were not included within to those EBS expenses being allocated by 100% time reporting to draw down the Federal Medicaid (MA) Match.</t>
  </si>
  <si>
    <t>FFCRA Funds must be used first</t>
  </si>
  <si>
    <t>Calendar YTD</t>
  </si>
  <si>
    <t>FFCRA used first</t>
  </si>
  <si>
    <t>CARES funds used</t>
  </si>
  <si>
    <t>See CARES Age 60+ Tab</t>
  </si>
  <si>
    <t>CARES E - Caregivers of Elderly Individuals &amp; EOD</t>
  </si>
  <si>
    <t>CARES E - Caregivers of 18 and Under or Disabled</t>
  </si>
  <si>
    <t>Current Monthly Program Income - Congregate</t>
  </si>
  <si>
    <t>Current Monthly Program Income - HDM</t>
  </si>
  <si>
    <t>Title III-B or CARES B Monthly Allocated Costs</t>
  </si>
  <si>
    <t>Correct SHIP/SPAP and MIPPA formula error</t>
  </si>
  <si>
    <t>Make sure all allocations have a true dollar or $0</t>
  </si>
  <si>
    <t>Eat Smart, Move More, Weigh Less (23a)</t>
  </si>
  <si>
    <t>Eat Smart, Move More, Weigh Less is an online weight management program that uses strategies proven to work for weight loss and maintenance. Each lesson informs, empowers and motivates participants to live mindfully as they make choices about eating and physical activity. Eat Smart, Move More, Weigh Less is delivered in an interactive real-time format with a live instructor.</t>
  </si>
  <si>
    <t>Update all allocations with transfers and special projects funds</t>
  </si>
  <si>
    <t>Update CARES B and CARES E with IIIB and IIIE requirments</t>
  </si>
  <si>
    <t>Add verification if B/E requirements are being met between IIIB/CARES B and IIIE/CARES E</t>
  </si>
  <si>
    <t>Add in new subservice definitions</t>
  </si>
  <si>
    <t>Correct claim sheet formula for CARES E to include underage</t>
  </si>
  <si>
    <t>This includes all spending from Title III, FFCRA and CARES funds - to compare against SAMS Title III data, including FFCRA and CARES services</t>
  </si>
  <si>
    <t>Fixed on the SAMS tabs the alignment for CG services 68 and 69</t>
  </si>
  <si>
    <t>Correct CARES E tab formula error to include under 60</t>
  </si>
  <si>
    <t>Added overall total tab with SAMS to include Title III, FFCRA and CARES</t>
  </si>
  <si>
    <t>Reminder from Man/Kew - we approved a transfer of $120,110 from C1 to C2 in about May - was not reflected on the claim - CK now corrected DK will address in Abilia</t>
  </si>
  <si>
    <t>Fixed formula on CARES B and CARES E for no expenses</t>
  </si>
  <si>
    <t>Fixed formula to check under IIIB for requirements</t>
  </si>
  <si>
    <t>W</t>
  </si>
  <si>
    <t>Updated allocations for June/July transfers</t>
  </si>
  <si>
    <t>Corrected REF! on EBS for expenses but no contract dollars spent</t>
  </si>
  <si>
    <t>Corrected FFCRA and CARES claim stoppage - if "x" in any field then stop (to assist with overspending on CARES E)</t>
  </si>
  <si>
    <t>Removed NFCSP underage limit - due to N4A/ACL change 3/25/20 - per Jane Mahoney</t>
  </si>
  <si>
    <t xml:space="preserve">Bingocize (23a) </t>
  </si>
  <si>
    <t>Bingocize is an evidence-based 10-week program that combines a bingo-like game with exercise and health education.</t>
  </si>
  <si>
    <t>Set up IIIE errors based on contract left as well as end of year</t>
  </si>
  <si>
    <t>Set up IIIB errors based on contract left as well as end of year</t>
  </si>
  <si>
    <t>check errors under CARES for E to include both tabs (double check IIIE as well)</t>
  </si>
  <si>
    <t>NSIP stoppage for Sept if not spent</t>
  </si>
  <si>
    <t>NSIP stoppage each month if no spending and not $0</t>
  </si>
  <si>
    <t>Add in total with SAMS monetary cost average, national average and donation average columns</t>
  </si>
  <si>
    <t>change bad river transfer</t>
  </si>
  <si>
    <t>updated SHIP allocations 20-21</t>
  </si>
  <si>
    <t>updated NSIP allocations 19-20</t>
  </si>
  <si>
    <t>Awaiting all updated allocations from Denise</t>
  </si>
  <si>
    <t>Fully incorporporate the 180A and all 180B tabs - reconsider still run each individual tab for information and comparison</t>
  </si>
  <si>
    <t>Compliance update for GWAAR so not to adjust errors</t>
  </si>
  <si>
    <t>GWAAR Only</t>
  </si>
  <si>
    <t>Monthly Expenditure Occurring</t>
  </si>
  <si>
    <t>Average Cost per Unit with In-Kind</t>
  </si>
  <si>
    <t>Average Cost per Unit without In-Kind</t>
  </si>
  <si>
    <t>Nutrition Education Verified</t>
  </si>
  <si>
    <t xml:space="preserve">Fixed CARES E to include underage to verify spending T3 </t>
  </si>
  <si>
    <t>Acknowledge Nutrtion Ed Verified</t>
  </si>
  <si>
    <t>SAMS Data Verified on claim sheet - drop down to indicate Yes we've checked this</t>
  </si>
  <si>
    <t>Nutrition Ed quarterly spending - drop down to indicate yes we've spent or reminder to spend</t>
  </si>
  <si>
    <t>SAMS/Fiscal Expenses Verified</t>
  </si>
  <si>
    <t>SAMS and Fiscal Expenses Verified</t>
  </si>
  <si>
    <t>Nationwide Average Cost Per Unit as provided by ACL 2019</t>
  </si>
  <si>
    <t>Exporting SAMS Review Report 99 can be used to copy and paste SAMS Service Delivery data here.</t>
  </si>
  <si>
    <t>Percent of IIIB I&amp;A</t>
  </si>
  <si>
    <t>Percent of IIIE I&amp;A</t>
  </si>
  <si>
    <t>Percent of CARES B I&amp;A</t>
  </si>
  <si>
    <t>Percent of CARES E I&amp;A</t>
  </si>
  <si>
    <t>MIPPA - 10/20-09/21</t>
  </si>
  <si>
    <t>Nutrition Services Incentive Program (NSIP) 10/20-09/21</t>
  </si>
  <si>
    <t>SPAP - 07/20-06/21</t>
  </si>
  <si>
    <t>SHIP - 04/20-03/21</t>
  </si>
  <si>
    <t>Updated allocations for AFCSP from Patrick</t>
  </si>
  <si>
    <t>Updated transfers for Jackson, SMB and FPT</t>
  </si>
  <si>
    <t>March 5th</t>
  </si>
  <si>
    <t>April 5th</t>
  </si>
  <si>
    <t>May 5th</t>
  </si>
  <si>
    <t>June 5th</t>
  </si>
  <si>
    <t>July 5th</t>
  </si>
  <si>
    <t>August 5th</t>
  </si>
  <si>
    <t>September 5th</t>
  </si>
  <si>
    <t>October 5th</t>
  </si>
  <si>
    <t>November 5th</t>
  </si>
  <si>
    <t>December 5th</t>
  </si>
  <si>
    <t>January 5th</t>
  </si>
  <si>
    <t>February 5th</t>
  </si>
  <si>
    <t>* February's Expenses must be submitted by April 5th for state reporting</t>
  </si>
  <si>
    <t>** September's Expenses must be submitted by November 5th for end of year federal reporting.</t>
  </si>
  <si>
    <t>**** A Final Submission Expense report must be submitted by March 5th - after which contract payments cannot be made, the contract is closed.</t>
  </si>
  <si>
    <r>
      <t xml:space="preserve">Email this completed spreadsheet to fiscal@gwaar.org </t>
    </r>
    <r>
      <rPr>
        <b/>
        <sz val="12"/>
        <rFont val="Arial"/>
        <family val="2"/>
      </rPr>
      <t>by the 5th of each month</t>
    </r>
    <r>
      <rPr>
        <sz val="12"/>
        <rFont val="Arial"/>
        <family val="2"/>
      </rPr>
      <t>.  Ensure that the Certificate of Claim is electronically signed or</t>
    </r>
  </si>
  <si>
    <t>-</t>
  </si>
  <si>
    <t>January 2021</t>
  </si>
  <si>
    <t>February 2021</t>
  </si>
  <si>
    <t>March 2021</t>
  </si>
  <si>
    <t>April 2021</t>
  </si>
  <si>
    <t>May 2021</t>
  </si>
  <si>
    <t>June 2021</t>
  </si>
  <si>
    <t>July 2021</t>
  </si>
  <si>
    <t>August 2021</t>
  </si>
  <si>
    <t>September 2021</t>
  </si>
  <si>
    <t>October 2021</t>
  </si>
  <si>
    <t>November 2021</t>
  </si>
  <si>
    <t>December 2021</t>
  </si>
  <si>
    <t>Final Submission 2021</t>
  </si>
  <si>
    <t>01-2021 - 12-2021</t>
  </si>
  <si>
    <t>04-2021 - 12-2021</t>
  </si>
  <si>
    <t>10-2018 - 09-2020</t>
  </si>
  <si>
    <t>Exp-Dec</t>
  </si>
  <si>
    <t>NSIP Expenses Oct-Sept YTD</t>
  </si>
  <si>
    <t>X</t>
  </si>
  <si>
    <t>Revision Date:  02/28/21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</si>
</sst>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mmmm\ d\,\ yyyy"/>
    <numFmt numFmtId="167" formatCode="[$$-409]#,##0.00_);\([$$-409]#,##0.00\)"/>
    <numFmt numFmtId="168" formatCode="_([$$-409]* #,##0.00_);_([$$-409]* \(#,##0.00\);_([$$-409]* &quot;-&quot;??_);_(@_)"/>
    <numFmt numFmtId="169" formatCode="&quot;$&quot;#,##0.00"/>
    <numFmt numFmtId="170" formatCode="\$#,##0_);[Red]&quot;($&quot;#,##0\)"/>
    <numFmt numFmtId="171" formatCode="_(* #,##0_);_(* \(#,##0\);_(* &quot;-&quot;??_);_(@_)"/>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2"/>
      <name val="Arial"/>
      <family val="2"/>
    </font>
    <font>
      <b/>
      <sz val="10"/>
      <name val="Arial"/>
      <family val="2"/>
    </font>
    <font>
      <sz val="10"/>
      <name val="Arial"/>
      <family val="2"/>
    </font>
    <font>
      <sz val="12"/>
      <name val="Times New Roman"/>
      <family val="1"/>
    </font>
    <font>
      <sz val="10"/>
      <name val="Arial"/>
      <family val="2"/>
    </font>
    <font>
      <b/>
      <u/>
      <sz val="10"/>
      <name val="Arial"/>
      <family val="2"/>
    </font>
    <font>
      <sz val="12"/>
      <color theme="1"/>
      <name val="Times New Roman"/>
      <family val="2"/>
    </font>
    <font>
      <u/>
      <sz val="10"/>
      <color theme="10"/>
      <name val="Arial"/>
      <family val="2"/>
    </font>
    <font>
      <b/>
      <sz val="10"/>
      <color theme="1"/>
      <name val="Arial"/>
      <family val="2"/>
    </font>
    <font>
      <b/>
      <sz val="18"/>
      <name val="Arial"/>
      <family val="2"/>
    </font>
    <font>
      <b/>
      <sz val="10"/>
      <color indexed="8"/>
      <name val="Arial"/>
      <family val="2"/>
    </font>
    <font>
      <sz val="10"/>
      <color indexed="8"/>
      <name val="Arial"/>
      <family val="2"/>
    </font>
    <font>
      <sz val="10"/>
      <color theme="1"/>
      <name val="Arial"/>
      <family val="2"/>
    </font>
    <font>
      <sz val="10"/>
      <name val="Geneva"/>
    </font>
    <font>
      <b/>
      <vertAlign val="superscript"/>
      <sz val="10"/>
      <name val="Arial"/>
      <family val="2"/>
    </font>
    <font>
      <sz val="10"/>
      <name val="Calibri"/>
      <family val="2"/>
    </font>
    <font>
      <u/>
      <sz val="11"/>
      <color theme="10"/>
      <name val="Calibri"/>
      <family val="2"/>
      <scheme val="minor"/>
    </font>
    <font>
      <u/>
      <sz val="10"/>
      <name val="Arial"/>
      <family val="2"/>
    </font>
    <font>
      <sz val="10"/>
      <color rgb="FF000000"/>
      <name val="Arial"/>
      <family val="2"/>
    </font>
    <font>
      <sz val="11"/>
      <color rgb="FF212121"/>
      <name val="Calibri"/>
      <family val="2"/>
      <scheme val="minor"/>
    </font>
    <font>
      <sz val="11"/>
      <color rgb="FF000000"/>
      <name val="Calibri"/>
      <family val="2"/>
      <scheme val="minor"/>
    </font>
    <font>
      <b/>
      <sz val="14"/>
      <name val="Arial"/>
      <family val="2"/>
    </font>
    <font>
      <b/>
      <sz val="11"/>
      <name val="Arial"/>
      <family val="2"/>
    </font>
    <font>
      <b/>
      <sz val="11"/>
      <color theme="1"/>
      <name val="Calibri"/>
      <family val="2"/>
      <scheme val="minor"/>
    </font>
    <font>
      <b/>
      <u val="singleAccounting"/>
      <sz val="10"/>
      <name val="Arial"/>
      <family val="2"/>
    </font>
    <font>
      <b/>
      <u/>
      <sz val="14"/>
      <name val="Arial"/>
      <family val="2"/>
    </font>
    <font>
      <b/>
      <u val="doubleAccounting"/>
      <sz val="10"/>
      <name val="Arial"/>
      <family val="2"/>
    </font>
    <font>
      <sz val="10"/>
      <color theme="0"/>
      <name val="Arial"/>
      <family val="2"/>
    </font>
    <font>
      <b/>
      <sz val="11"/>
      <color theme="1"/>
      <name val="Arial"/>
      <family val="2"/>
    </font>
    <font>
      <b/>
      <u val="doubleAccounting"/>
      <sz val="12"/>
      <name val="Arial"/>
      <family val="2"/>
    </font>
    <font>
      <b/>
      <sz val="16"/>
      <name val="Arial"/>
      <family val="2"/>
    </font>
    <font>
      <b/>
      <u/>
      <sz val="10"/>
      <color theme="10"/>
      <name val="Arial"/>
      <family val="2"/>
    </font>
    <font>
      <sz val="12"/>
      <color indexed="8"/>
      <name val="Arial"/>
      <family val="2"/>
    </font>
    <font>
      <b/>
      <u/>
      <sz val="12"/>
      <name val="Arial"/>
      <family val="2"/>
    </font>
    <font>
      <b/>
      <sz val="12"/>
      <color indexed="8"/>
      <name val="Arial"/>
      <family val="2"/>
    </font>
    <font>
      <b/>
      <sz val="12"/>
      <color theme="1"/>
      <name val="Arial"/>
      <family val="2"/>
    </font>
    <font>
      <sz val="10"/>
      <color theme="1"/>
      <name val="Calibri"/>
      <family val="2"/>
      <scheme val="minor"/>
    </font>
    <font>
      <b/>
      <sz val="10"/>
      <color theme="1"/>
      <name val="Calibri"/>
      <family val="2"/>
      <scheme val="minor"/>
    </font>
    <font>
      <b/>
      <sz val="12"/>
      <color theme="1"/>
      <name val="Calibri"/>
      <family val="2"/>
      <scheme val="minor"/>
    </font>
    <font>
      <b/>
      <sz val="10"/>
      <name val="Calibri"/>
      <family val="2"/>
      <scheme val="minor"/>
    </font>
    <font>
      <sz val="10"/>
      <name val="Calibri"/>
      <family val="2"/>
      <scheme val="minor"/>
    </font>
    <font>
      <b/>
      <sz val="10"/>
      <color indexed="8"/>
      <name val="Calibri"/>
      <family val="2"/>
      <scheme val="minor"/>
    </font>
    <font>
      <b/>
      <sz val="10"/>
      <color rgb="FF000000"/>
      <name val="Calibri"/>
      <family val="2"/>
      <scheme val="minor"/>
    </font>
    <font>
      <sz val="10"/>
      <color indexed="8"/>
      <name val="Calibri"/>
      <family val="2"/>
      <scheme val="minor"/>
    </font>
    <font>
      <sz val="10"/>
      <color theme="0"/>
      <name val="Calibri"/>
      <family val="2"/>
      <scheme val="minor"/>
    </font>
    <font>
      <sz val="10"/>
      <name val="Arial"/>
      <family val="2"/>
    </font>
    <font>
      <b/>
      <sz val="14"/>
      <color theme="1"/>
      <name val="Calibri"/>
      <family val="2"/>
      <scheme val="minor"/>
    </font>
    <font>
      <u/>
      <sz val="11"/>
      <color theme="1"/>
      <name val="Calibri"/>
      <family val="2"/>
      <scheme val="minor"/>
    </font>
    <font>
      <b/>
      <u/>
      <sz val="11"/>
      <color theme="10"/>
      <name val="Calibri"/>
      <family val="2"/>
      <scheme val="minor"/>
    </font>
    <font>
      <b/>
      <sz val="14"/>
      <color theme="0"/>
      <name val="Calibri"/>
      <family val="2"/>
      <scheme val="minor"/>
    </font>
    <font>
      <b/>
      <sz val="16"/>
      <color theme="1"/>
      <name val="Calibri"/>
      <family val="2"/>
      <scheme val="minor"/>
    </font>
    <font>
      <b/>
      <sz val="48"/>
      <color theme="1"/>
      <name val="Calibri"/>
      <family val="2"/>
      <scheme val="minor"/>
    </font>
    <font>
      <b/>
      <sz val="26"/>
      <color rgb="FF000000"/>
      <name val="Calibri"/>
      <family val="2"/>
      <scheme val="minor"/>
    </font>
    <font>
      <sz val="11"/>
      <name val="Calibri"/>
      <family val="2"/>
    </font>
    <font>
      <sz val="11"/>
      <color rgb="FF201F1E"/>
      <name val="Calibri"/>
      <family val="2"/>
    </font>
    <font>
      <u val="doubleAccounting"/>
      <sz val="8"/>
      <name val="Tahoma"/>
      <family val="2"/>
    </font>
    <font>
      <b/>
      <sz val="10"/>
      <color theme="0"/>
      <name val="Arial"/>
      <family val="2"/>
    </font>
    <font>
      <sz val="10"/>
      <color rgb="FF201F1E"/>
      <name val="Arial"/>
      <family val="2"/>
    </font>
    <font>
      <sz val="12"/>
      <color rgb="FF201F1E"/>
      <name val="Arial"/>
      <family val="2"/>
    </font>
    <font>
      <sz val="10"/>
      <color indexed="8"/>
      <name val="Arial"/>
      <family val="2"/>
    </font>
    <font>
      <sz val="9"/>
      <name val="Arial"/>
      <family val="2"/>
    </font>
  </fonts>
  <fills count="40">
    <fill>
      <patternFill patternType="none"/>
    </fill>
    <fill>
      <patternFill patternType="gray125"/>
    </fill>
    <fill>
      <patternFill patternType="solid">
        <fgColor indexed="5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9"/>
      </patternFill>
    </fill>
    <fill>
      <patternFill patternType="solid">
        <fgColor indexed="41"/>
        <bgColor indexed="64"/>
      </patternFill>
    </fill>
    <fill>
      <patternFill patternType="solid">
        <fgColor theme="7" tint="0.39997558519241921"/>
        <bgColor indexed="64"/>
      </patternFill>
    </fill>
    <fill>
      <patternFill patternType="solid">
        <fgColor rgb="FF00B050"/>
        <bgColor indexed="64"/>
      </patternFill>
    </fill>
    <fill>
      <patternFill patternType="solid">
        <fgColor theme="2"/>
        <bgColor indexed="64"/>
      </patternFill>
    </fill>
    <fill>
      <patternFill patternType="solid">
        <fgColor rgb="FFD9D9D9"/>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9BC2E6"/>
        <bgColor indexed="64"/>
      </patternFill>
    </fill>
    <fill>
      <patternFill patternType="solid">
        <fgColor rgb="FFF8CBAD"/>
        <bgColor indexed="64"/>
      </patternFill>
    </fill>
    <fill>
      <patternFill patternType="solid">
        <fgColor theme="6" tint="0.59999389629810485"/>
        <bgColor indexed="64"/>
      </patternFill>
    </fill>
    <fill>
      <patternFill patternType="solid">
        <fgColor rgb="FFFF0000"/>
        <bgColor indexed="64"/>
      </patternFill>
    </fill>
    <fill>
      <patternFill patternType="solid">
        <fgColor indexed="9"/>
        <bgColor indexed="26"/>
      </patternFill>
    </fill>
    <fill>
      <patternFill patternType="solid">
        <fgColor theme="9" tint="0.79998168889431442"/>
        <bgColor indexed="64"/>
      </patternFill>
    </fill>
    <fill>
      <patternFill patternType="solid">
        <fgColor theme="2" tint="-0.749992370372631"/>
        <bgColor indexed="64"/>
      </patternFill>
    </fill>
    <fill>
      <patternFill patternType="solid">
        <fgColor rgb="FFFFC000"/>
        <bgColor indexed="64"/>
      </patternFill>
    </fill>
    <fill>
      <patternFill patternType="solid">
        <fgColor theme="6" tint="0.39997558519241921"/>
        <bgColor indexed="64"/>
      </patternFill>
    </fill>
    <fill>
      <patternFill patternType="solid">
        <fgColor rgb="FFFFFF00"/>
        <bgColor indexed="26"/>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bottom style="thin">
        <color indexed="8"/>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double">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bottom/>
      <diagonal/>
    </border>
    <border>
      <left style="thin">
        <color indexed="8"/>
      </left>
      <right style="medium">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right/>
      <top style="medium">
        <color indexed="64"/>
      </top>
      <bottom style="thin">
        <color indexed="64"/>
      </bottom>
      <diagonal/>
    </border>
    <border>
      <left style="medium">
        <color indexed="64"/>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69">
    <xf numFmtId="0" fontId="0" fillId="0" borderId="0"/>
    <xf numFmtId="44" fontId="4" fillId="0" borderId="0" applyFont="0" applyFill="0" applyBorder="0" applyAlignment="0" applyProtection="0"/>
    <xf numFmtId="44" fontId="9" fillId="0" borderId="0" applyFont="0" applyFill="0" applyBorder="0" applyAlignment="0" applyProtection="0"/>
    <xf numFmtId="44" fontId="13" fillId="0" borderId="0" applyFont="0" applyFill="0" applyBorder="0" applyAlignment="0" applyProtection="0"/>
    <xf numFmtId="0" fontId="14" fillId="0" borderId="0" applyNumberFormat="0" applyFill="0" applyBorder="0" applyAlignment="0" applyProtection="0">
      <alignment vertical="top"/>
      <protection locked="0"/>
    </xf>
    <xf numFmtId="0" fontId="10" fillId="0" borderId="0"/>
    <xf numFmtId="0" fontId="11" fillId="0" borderId="0"/>
    <xf numFmtId="0" fontId="9" fillId="0" borderId="0"/>
    <xf numFmtId="0" fontId="9" fillId="0" borderId="0"/>
    <xf numFmtId="0" fontId="11" fillId="0" borderId="0"/>
    <xf numFmtId="0" fontId="9" fillId="0" borderId="0"/>
    <xf numFmtId="0" fontId="11" fillId="0" borderId="0"/>
    <xf numFmtId="0" fontId="9" fillId="0" borderId="0"/>
    <xf numFmtId="0" fontId="11" fillId="0" borderId="0"/>
    <xf numFmtId="0" fontId="9" fillId="0" borderId="0"/>
    <xf numFmtId="0" fontId="11" fillId="0" borderId="0"/>
    <xf numFmtId="0" fontId="9" fillId="0" borderId="0"/>
    <xf numFmtId="0" fontId="11" fillId="0" borderId="0"/>
    <xf numFmtId="0" fontId="9" fillId="0" borderId="0"/>
    <xf numFmtId="0" fontId="11" fillId="0" borderId="0"/>
    <xf numFmtId="0" fontId="9" fillId="0" borderId="0"/>
    <xf numFmtId="0" fontId="11" fillId="0" borderId="0"/>
    <xf numFmtId="0" fontId="9" fillId="0" borderId="0"/>
    <xf numFmtId="0" fontId="11" fillId="0" borderId="0"/>
    <xf numFmtId="0" fontId="9" fillId="0" borderId="0"/>
    <xf numFmtId="0" fontId="13" fillId="0" borderId="0"/>
    <xf numFmtId="9" fontId="4" fillId="0" borderId="0" applyFont="0" applyFill="0" applyBorder="0" applyAlignment="0" applyProtection="0"/>
    <xf numFmtId="9" fontId="9"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5" fontId="4" fillId="0" borderId="0" applyFill="0" applyBorder="0" applyAlignment="0" applyProtection="0"/>
    <xf numFmtId="166" fontId="4" fillId="0" borderId="0" applyFill="0" applyBorder="0" applyAlignment="0" applyProtection="0"/>
    <xf numFmtId="2" fontId="4" fillId="0" borderId="0" applyFill="0" applyBorder="0" applyAlignment="0" applyProtection="0"/>
    <xf numFmtId="0" fontId="16" fillId="0" borderId="0" applyNumberFormat="0" applyFill="0" applyBorder="0" applyAlignment="0" applyProtection="0"/>
    <xf numFmtId="0" fontId="6" fillId="0" borderId="0" applyNumberFormat="0" applyFill="0" applyBorder="0" applyAlignment="0" applyProtection="0"/>
    <xf numFmtId="0" fontId="4" fillId="0" borderId="14" applyNumberFormat="0" applyFill="0" applyAlignment="0" applyProtection="0"/>
    <xf numFmtId="0" fontId="3" fillId="0" borderId="0"/>
    <xf numFmtId="0" fontId="4" fillId="0" borderId="0"/>
    <xf numFmtId="0" fontId="4" fillId="0" borderId="0"/>
    <xf numFmtId="0" fontId="20" fillId="0" borderId="0"/>
    <xf numFmtId="0" fontId="4" fillId="0" borderId="0"/>
    <xf numFmtId="0" fontId="2" fillId="0" borderId="0"/>
    <xf numFmtId="0" fontId="23" fillId="0" borderId="0"/>
    <xf numFmtId="0" fontId="39" fillId="0" borderId="0"/>
    <xf numFmtId="43" fontId="52" fillId="0" borderId="0" applyFont="0" applyFill="0" applyBorder="0" applyAlignment="0" applyProtection="0"/>
    <xf numFmtId="0" fontId="66" fillId="0" borderId="0">
      <alignment vertical="top"/>
    </xf>
    <xf numFmtId="0" fontId="1" fillId="0" borderId="0"/>
    <xf numFmtId="0" fontId="1" fillId="0" borderId="0"/>
  </cellStyleXfs>
  <cellXfs count="878">
    <xf numFmtId="0" fontId="0" fillId="0" borderId="0" xfId="0"/>
    <xf numFmtId="0" fontId="7" fillId="0" borderId="0" xfId="0" applyFont="1"/>
    <xf numFmtId="0" fontId="4" fillId="0" borderId="0" xfId="0" applyFont="1"/>
    <xf numFmtId="0" fontId="8" fillId="0" borderId="0" xfId="0" applyFont="1"/>
    <xf numFmtId="49" fontId="0" fillId="0" borderId="0" xfId="0" applyNumberFormat="1" applyProtection="1">
      <protection locked="0"/>
    </xf>
    <xf numFmtId="0" fontId="0" fillId="0" borderId="0" xfId="0" applyProtection="1">
      <protection locked="0"/>
    </xf>
    <xf numFmtId="0" fontId="8" fillId="0" borderId="0" xfId="0" applyFont="1" applyProtection="1">
      <protection locked="0"/>
    </xf>
    <xf numFmtId="0" fontId="6" fillId="3" borderId="5" xfId="0" applyFont="1" applyFill="1" applyBorder="1" applyAlignment="1" applyProtection="1">
      <alignment horizontal="center"/>
      <protection locked="0"/>
    </xf>
    <xf numFmtId="0" fontId="8" fillId="0" borderId="2" xfId="0" applyFont="1" applyBorder="1"/>
    <xf numFmtId="49" fontId="0" fillId="0" borderId="0" xfId="0" applyNumberFormat="1"/>
    <xf numFmtId="0" fontId="15" fillId="0" borderId="0" xfId="0" applyFont="1"/>
    <xf numFmtId="49" fontId="4" fillId="0" borderId="0" xfId="0" applyNumberFormat="1" applyFont="1"/>
    <xf numFmtId="49" fontId="6" fillId="0" borderId="0" xfId="0" applyNumberFormat="1" applyFont="1"/>
    <xf numFmtId="0" fontId="4" fillId="0" borderId="1" xfId="0" applyFont="1" applyBorder="1"/>
    <xf numFmtId="0" fontId="8" fillId="6" borderId="2" xfId="0" applyFont="1" applyFill="1" applyBorder="1"/>
    <xf numFmtId="0" fontId="8" fillId="0" borderId="0" xfId="0" applyFont="1" applyAlignment="1">
      <alignment vertical="center"/>
    </xf>
    <xf numFmtId="0" fontId="4" fillId="0" borderId="0" xfId="0" applyFont="1" applyProtection="1">
      <protection locked="0"/>
    </xf>
    <xf numFmtId="49" fontId="4" fillId="0" borderId="0" xfId="0" applyNumberFormat="1" applyFont="1" applyProtection="1">
      <protection locked="0"/>
    </xf>
    <xf numFmtId="0" fontId="0" fillId="0" borderId="0" xfId="0"/>
    <xf numFmtId="164" fontId="8" fillId="0" borderId="0" xfId="58" applyNumberFormat="1" applyFont="1" applyBorder="1" applyProtection="1"/>
    <xf numFmtId="164" fontId="4" fillId="0" borderId="0" xfId="58" applyNumberFormat="1" applyFont="1" applyBorder="1" applyProtection="1"/>
    <xf numFmtId="164" fontId="8" fillId="0" borderId="0" xfId="59" applyNumberFormat="1" applyFont="1" applyProtection="1"/>
    <xf numFmtId="164" fontId="8" fillId="0" borderId="0" xfId="60" applyNumberFormat="1" applyFont="1" applyBorder="1" applyProtection="1"/>
    <xf numFmtId="164" fontId="4" fillId="0" borderId="0" xfId="60" applyNumberFormat="1" applyFont="1" applyProtection="1"/>
    <xf numFmtId="0" fontId="4" fillId="0" borderId="0" xfId="58" applyFont="1" applyBorder="1"/>
    <xf numFmtId="164" fontId="4" fillId="0" borderId="0" xfId="61" applyNumberFormat="1" applyFont="1" applyBorder="1" applyProtection="1"/>
    <xf numFmtId="164" fontId="4" fillId="0" borderId="0" xfId="61" applyNumberFormat="1" applyFont="1" applyProtection="1"/>
    <xf numFmtId="164" fontId="8" fillId="0" borderId="0" xfId="61" applyNumberFormat="1" applyFont="1" applyBorder="1" applyProtection="1"/>
    <xf numFmtId="49" fontId="4" fillId="0" borderId="0" xfId="61" applyNumberFormat="1" applyFont="1" applyBorder="1" applyProtection="1">
      <protection locked="0"/>
    </xf>
    <xf numFmtId="49" fontId="4" fillId="0" borderId="0" xfId="61" applyNumberFormat="1" applyFont="1" applyBorder="1" applyProtection="1"/>
    <xf numFmtId="0" fontId="22" fillId="0" borderId="0" xfId="0" applyFont="1" applyAlignment="1">
      <alignment vertical="center"/>
    </xf>
    <xf numFmtId="164" fontId="4" fillId="0" borderId="13" xfId="58" applyNumberFormat="1" applyFont="1" applyBorder="1" applyProtection="1"/>
    <xf numFmtId="164" fontId="8" fillId="0" borderId="10" xfId="58" applyNumberFormat="1" applyFont="1" applyBorder="1" applyAlignment="1" applyProtection="1">
      <alignment horizontal="center"/>
    </xf>
    <xf numFmtId="164" fontId="8" fillId="0" borderId="10" xfId="58" applyNumberFormat="1" applyFont="1" applyFill="1" applyBorder="1" applyAlignment="1" applyProtection="1">
      <alignment horizontal="center"/>
    </xf>
    <xf numFmtId="164" fontId="8" fillId="0" borderId="11" xfId="58" applyNumberFormat="1" applyFont="1" applyBorder="1" applyProtection="1"/>
    <xf numFmtId="164" fontId="8" fillId="0" borderId="6" xfId="58" applyNumberFormat="1" applyFont="1" applyBorder="1" applyAlignment="1" applyProtection="1">
      <alignment horizontal="center"/>
    </xf>
    <xf numFmtId="164" fontId="4" fillId="0" borderId="6" xfId="58" applyNumberFormat="1" applyFont="1" applyBorder="1" applyProtection="1"/>
    <xf numFmtId="164" fontId="4" fillId="0" borderId="6" xfId="58" applyNumberFormat="1" applyFont="1" applyBorder="1" applyProtection="1">
      <protection locked="0"/>
    </xf>
    <xf numFmtId="6" fontId="4" fillId="0" borderId="6" xfId="58" applyNumberFormat="1" applyFont="1" applyBorder="1" applyAlignment="1" applyProtection="1">
      <protection locked="0"/>
    </xf>
    <xf numFmtId="164" fontId="4" fillId="20" borderId="6" xfId="58" applyNumberFormat="1" applyFont="1" applyFill="1" applyBorder="1" applyProtection="1"/>
    <xf numFmtId="164" fontId="4" fillId="6" borderId="6" xfId="58" applyNumberFormat="1" applyFont="1" applyFill="1" applyBorder="1" applyProtection="1"/>
    <xf numFmtId="6" fontId="4" fillId="6" borderId="6" xfId="58" applyNumberFormat="1" applyFont="1" applyFill="1" applyBorder="1" applyProtection="1"/>
    <xf numFmtId="167" fontId="4" fillId="0" borderId="0" xfId="0" applyNumberFormat="1" applyFont="1" applyProtection="1">
      <protection locked="0"/>
    </xf>
    <xf numFmtId="0" fontId="4" fillId="0" borderId="1" xfId="0" applyFont="1" applyBorder="1" applyAlignment="1">
      <alignment horizontal="left" wrapText="1"/>
    </xf>
    <xf numFmtId="0" fontId="4" fillId="0" borderId="0" xfId="0" applyFont="1" applyAlignment="1">
      <alignment wrapText="1"/>
    </xf>
    <xf numFmtId="0" fontId="8" fillId="22" borderId="1" xfId="0" applyFont="1" applyFill="1" applyBorder="1"/>
    <xf numFmtId="0" fontId="4" fillId="0" borderId="1" xfId="0" applyFont="1" applyBorder="1" applyAlignment="1">
      <alignment horizontal="left"/>
    </xf>
    <xf numFmtId="0" fontId="4" fillId="0" borderId="1" xfId="0" applyFont="1" applyFill="1" applyBorder="1"/>
    <xf numFmtId="0" fontId="4" fillId="23" borderId="1" xfId="0" applyFont="1" applyFill="1" applyBorder="1"/>
    <xf numFmtId="0" fontId="4" fillId="6" borderId="1" xfId="0" applyFont="1" applyFill="1" applyBorder="1"/>
    <xf numFmtId="0" fontId="4" fillId="18" borderId="0" xfId="0" applyFont="1" applyFill="1" applyBorder="1" applyAlignment="1">
      <alignment horizontal="left" wrapText="1"/>
    </xf>
    <xf numFmtId="0" fontId="26" fillId="18" borderId="0" xfId="0" applyFont="1" applyFill="1" applyBorder="1" applyAlignment="1">
      <alignment horizontal="left" wrapText="1"/>
    </xf>
    <xf numFmtId="0" fontId="4" fillId="0" borderId="15" xfId="0" applyFont="1" applyBorder="1"/>
    <xf numFmtId="44" fontId="8" fillId="0" borderId="15" xfId="1" applyFont="1" applyBorder="1"/>
    <xf numFmtId="0" fontId="4" fillId="0" borderId="15" xfId="0" applyFont="1" applyBorder="1" applyAlignment="1">
      <alignment horizontal="right"/>
    </xf>
    <xf numFmtId="44" fontId="17" fillId="0" borderId="15" xfId="0" applyNumberFormat="1" applyFont="1" applyFill="1" applyBorder="1" applyAlignment="1">
      <alignment horizontal="left" vertical="top" wrapText="1" readingOrder="1"/>
    </xf>
    <xf numFmtId="0" fontId="17" fillId="0" borderId="15" xfId="0" applyNumberFormat="1" applyFont="1" applyFill="1" applyBorder="1" applyAlignment="1">
      <alignment vertical="top" readingOrder="1"/>
    </xf>
    <xf numFmtId="0" fontId="4" fillId="19" borderId="15" xfId="0" applyNumberFormat="1" applyFont="1" applyFill="1" applyBorder="1" applyAlignment="1">
      <alignment vertical="top"/>
    </xf>
    <xf numFmtId="0" fontId="17" fillId="19" borderId="15" xfId="0" applyNumberFormat="1" applyFont="1" applyFill="1" applyBorder="1" applyAlignment="1">
      <alignment vertical="top" readingOrder="1"/>
    </xf>
    <xf numFmtId="0" fontId="17" fillId="28" borderId="6" xfId="0" applyNumberFormat="1" applyFont="1" applyFill="1" applyBorder="1" applyAlignment="1" applyProtection="1">
      <alignment horizontal="center" vertical="top" wrapText="1" readingOrder="1"/>
    </xf>
    <xf numFmtId="0" fontId="17" fillId="29" borderId="6" xfId="0" applyNumberFormat="1" applyFont="1" applyFill="1" applyBorder="1" applyAlignment="1" applyProtection="1">
      <alignment horizontal="center" vertical="top" wrapText="1" readingOrder="1"/>
    </xf>
    <xf numFmtId="0" fontId="17" fillId="29" borderId="15" xfId="0" applyNumberFormat="1" applyFont="1" applyFill="1" applyBorder="1" applyAlignment="1">
      <alignment vertical="top" readingOrder="1"/>
    </xf>
    <xf numFmtId="0" fontId="4" fillId="29" borderId="15" xfId="0" applyFont="1" applyFill="1" applyBorder="1"/>
    <xf numFmtId="0" fontId="7" fillId="30" borderId="0" xfId="0" applyFont="1" applyFill="1"/>
    <xf numFmtId="0" fontId="6" fillId="30" borderId="0" xfId="0" applyFont="1" applyFill="1"/>
    <xf numFmtId="0" fontId="7" fillId="30" borderId="0" xfId="0" applyFont="1" applyFill="1" applyAlignment="1">
      <alignment horizontal="right"/>
    </xf>
    <xf numFmtId="0" fontId="6" fillId="30" borderId="0" xfId="0" applyFont="1" applyFill="1" applyAlignment="1">
      <alignment horizontal="left"/>
    </xf>
    <xf numFmtId="0" fontId="8" fillId="0" borderId="16" xfId="0" applyFont="1" applyBorder="1" applyAlignment="1">
      <alignment horizontal="right"/>
    </xf>
    <xf numFmtId="44" fontId="8" fillId="0" borderId="0" xfId="1" applyFont="1" applyBorder="1"/>
    <xf numFmtId="0" fontId="17" fillId="0" borderId="15" xfId="0" applyNumberFormat="1" applyFont="1" applyFill="1" applyBorder="1" applyAlignment="1">
      <alignment horizontal="right" vertical="top" wrapText="1" readingOrder="1"/>
    </xf>
    <xf numFmtId="0" fontId="0" fillId="0" borderId="0" xfId="0" applyNumberFormat="1"/>
    <xf numFmtId="43" fontId="7" fillId="18" borderId="3" xfId="49" applyFont="1" applyFill="1" applyBorder="1" applyProtection="1"/>
    <xf numFmtId="0" fontId="7" fillId="18" borderId="3" xfId="0" applyFont="1" applyFill="1" applyBorder="1" applyProtection="1">
      <protection locked="0"/>
    </xf>
    <xf numFmtId="14" fontId="7" fillId="18" borderId="3" xfId="0" applyNumberFormat="1" applyFont="1" applyFill="1" applyBorder="1" applyProtection="1">
      <protection locked="0"/>
    </xf>
    <xf numFmtId="0" fontId="0" fillId="18" borderId="0" xfId="0" applyFill="1" applyBorder="1" applyAlignment="1" applyProtection="1">
      <alignment horizontal="center"/>
    </xf>
    <xf numFmtId="0" fontId="0" fillId="18" borderId="0" xfId="0" applyFill="1" applyBorder="1" applyProtection="1"/>
    <xf numFmtId="0" fontId="6" fillId="18" borderId="0" xfId="0" applyFont="1" applyFill="1" applyBorder="1" applyProtection="1"/>
    <xf numFmtId="0" fontId="0" fillId="18" borderId="20" xfId="0" applyFill="1" applyBorder="1" applyProtection="1"/>
    <xf numFmtId="0" fontId="0" fillId="18" borderId="21" xfId="0" applyFill="1" applyBorder="1" applyProtection="1"/>
    <xf numFmtId="14" fontId="0" fillId="18" borderId="20" xfId="0" applyNumberFormat="1" applyFill="1" applyBorder="1" applyProtection="1"/>
    <xf numFmtId="0" fontId="8" fillId="18" borderId="0" xfId="0" applyFont="1" applyFill="1" applyBorder="1" applyProtection="1"/>
    <xf numFmtId="0" fontId="6" fillId="18" borderId="0" xfId="0" applyFont="1" applyFill="1" applyBorder="1" applyAlignment="1" applyProtection="1">
      <alignment horizontal="center"/>
    </xf>
    <xf numFmtId="0" fontId="8" fillId="18" borderId="21" xfId="0" applyFont="1" applyFill="1" applyBorder="1" applyProtection="1"/>
    <xf numFmtId="0" fontId="7" fillId="18" borderId="4" xfId="0" applyFont="1" applyFill="1" applyBorder="1" applyProtection="1">
      <protection locked="0"/>
    </xf>
    <xf numFmtId="41" fontId="0" fillId="0" borderId="0" xfId="0" applyNumberFormat="1" applyProtection="1"/>
    <xf numFmtId="41" fontId="31" fillId="0" borderId="0" xfId="0" applyNumberFormat="1" applyFont="1" applyProtection="1"/>
    <xf numFmtId="0" fontId="0" fillId="0" borderId="0" xfId="0" applyProtection="1"/>
    <xf numFmtId="41" fontId="34" fillId="0" borderId="0" xfId="0" applyNumberFormat="1" applyFont="1" applyProtection="1"/>
    <xf numFmtId="44" fontId="31" fillId="5" borderId="0" xfId="1" applyFont="1" applyFill="1" applyProtection="1"/>
    <xf numFmtId="44" fontId="33" fillId="0" borderId="0" xfId="1" applyFont="1" applyProtection="1"/>
    <xf numFmtId="44" fontId="31" fillId="4" borderId="0" xfId="1" applyFont="1" applyFill="1" applyProtection="1"/>
    <xf numFmtId="44" fontId="31" fillId="31" borderId="0" xfId="1" applyFont="1" applyFill="1" applyProtection="1"/>
    <xf numFmtId="0" fontId="38" fillId="6" borderId="24" xfId="4" applyFont="1" applyFill="1" applyBorder="1" applyAlignment="1" applyProtection="1"/>
    <xf numFmtId="0" fontId="7" fillId="3" borderId="0" xfId="0" applyFont="1" applyFill="1"/>
    <xf numFmtId="0" fontId="7" fillId="4" borderId="0" xfId="0" applyFont="1" applyFill="1"/>
    <xf numFmtId="0" fontId="7" fillId="4" borderId="0" xfId="0" applyFont="1" applyFill="1" applyAlignment="1">
      <alignment horizontal="right"/>
    </xf>
    <xf numFmtId="0" fontId="6" fillId="4" borderId="0" xfId="0" applyFont="1" applyFill="1" applyAlignment="1">
      <alignment horizontal="right"/>
    </xf>
    <xf numFmtId="0" fontId="6" fillId="4" borderId="0" xfId="0" applyFont="1" applyFill="1"/>
    <xf numFmtId="0" fontId="7" fillId="5" borderId="0" xfId="0" applyFont="1" applyFill="1"/>
    <xf numFmtId="0" fontId="6" fillId="5" borderId="0" xfId="0" applyFont="1" applyFill="1"/>
    <xf numFmtId="0" fontId="0" fillId="18" borderId="18" xfId="0" applyFill="1" applyBorder="1" applyProtection="1"/>
    <xf numFmtId="0" fontId="0" fillId="18" borderId="19" xfId="0" applyFill="1" applyBorder="1" applyProtection="1"/>
    <xf numFmtId="0" fontId="0" fillId="18" borderId="8" xfId="0" applyFill="1" applyBorder="1" applyProtection="1"/>
    <xf numFmtId="0" fontId="7" fillId="18" borderId="20" xfId="0" applyFont="1" applyFill="1" applyBorder="1" applyProtection="1"/>
    <xf numFmtId="0" fontId="7" fillId="18" borderId="0" xfId="0" applyFont="1" applyFill="1" applyBorder="1" applyProtection="1"/>
    <xf numFmtId="0" fontId="7" fillId="18" borderId="21" xfId="0" applyFont="1" applyFill="1" applyBorder="1" applyProtection="1"/>
    <xf numFmtId="0" fontId="6" fillId="18" borderId="20" xfId="0" applyFont="1" applyFill="1" applyBorder="1" applyProtection="1"/>
    <xf numFmtId="0" fontId="6" fillId="18" borderId="0" xfId="0" quotePrefix="1" applyFont="1" applyFill="1" applyBorder="1" applyProtection="1"/>
    <xf numFmtId="0" fontId="4" fillId="18" borderId="20" xfId="0" applyFont="1" applyFill="1" applyBorder="1" applyProtection="1"/>
    <xf numFmtId="0" fontId="4" fillId="18" borderId="0" xfId="0" applyFont="1" applyFill="1" applyBorder="1" applyProtection="1"/>
    <xf numFmtId="0" fontId="4" fillId="18" borderId="0" xfId="0" quotePrefix="1" applyFont="1" applyFill="1" applyBorder="1" applyProtection="1"/>
    <xf numFmtId="0" fontId="4" fillId="18" borderId="21" xfId="0" applyFont="1" applyFill="1" applyBorder="1" applyProtection="1"/>
    <xf numFmtId="0" fontId="0" fillId="18" borderId="24" xfId="0" applyFill="1" applyBorder="1" applyProtection="1"/>
    <xf numFmtId="0" fontId="0" fillId="18" borderId="3" xfId="0" applyFill="1" applyBorder="1" applyProtection="1"/>
    <xf numFmtId="0" fontId="0" fillId="18" borderId="4" xfId="0" applyFill="1" applyBorder="1" applyProtection="1"/>
    <xf numFmtId="49" fontId="6" fillId="18" borderId="0" xfId="0" applyNumberFormat="1" applyFont="1" applyFill="1" applyBorder="1" applyProtection="1"/>
    <xf numFmtId="0" fontId="7" fillId="18" borderId="0" xfId="0" applyFont="1" applyFill="1" applyBorder="1" applyAlignment="1" applyProtection="1">
      <alignment horizontal="center"/>
    </xf>
    <xf numFmtId="0" fontId="6" fillId="3" borderId="5" xfId="0" applyFont="1" applyFill="1" applyBorder="1" applyAlignment="1" applyProtection="1">
      <alignment horizontal="center"/>
    </xf>
    <xf numFmtId="49" fontId="8" fillId="6" borderId="7" xfId="0" applyNumberFormat="1" applyFont="1" applyFill="1" applyBorder="1" applyProtection="1">
      <protection locked="0"/>
    </xf>
    <xf numFmtId="0" fontId="17" fillId="29" borderId="15" xfId="0" applyNumberFormat="1" applyFont="1" applyFill="1" applyBorder="1" applyAlignment="1" applyProtection="1">
      <alignment vertical="top" readingOrder="1"/>
    </xf>
    <xf numFmtId="0" fontId="17" fillId="0" borderId="0" xfId="0" applyNumberFormat="1" applyFont="1" applyFill="1" applyBorder="1" applyAlignment="1" applyProtection="1">
      <alignment vertical="top" readingOrder="1"/>
    </xf>
    <xf numFmtId="0" fontId="4" fillId="0" borderId="0" xfId="0" applyFont="1" applyProtection="1"/>
    <xf numFmtId="0" fontId="4" fillId="0" borderId="15" xfId="0" applyFont="1" applyBorder="1" applyProtection="1"/>
    <xf numFmtId="0" fontId="4" fillId="0" borderId="0" xfId="0" applyFont="1" applyBorder="1" applyProtection="1"/>
    <xf numFmtId="49" fontId="8" fillId="6" borderId="7" xfId="0" applyNumberFormat="1" applyFont="1" applyFill="1" applyBorder="1" applyProtection="1"/>
    <xf numFmtId="0" fontId="8" fillId="0" borderId="16" xfId="0" applyFont="1" applyBorder="1" applyAlignment="1" applyProtection="1">
      <alignment horizontal="right"/>
    </xf>
    <xf numFmtId="44" fontId="8" fillId="0" borderId="15" xfId="1" applyFont="1" applyBorder="1" applyProtection="1"/>
    <xf numFmtId="0" fontId="17" fillId="0" borderId="15" xfId="0" applyNumberFormat="1" applyFont="1" applyFill="1" applyBorder="1" applyAlignment="1" applyProtection="1">
      <alignment horizontal="right" vertical="top" wrapText="1" readingOrder="1"/>
    </xf>
    <xf numFmtId="44" fontId="17" fillId="0" borderId="15" xfId="0" applyNumberFormat="1" applyFont="1" applyFill="1" applyBorder="1" applyAlignment="1" applyProtection="1">
      <alignment horizontal="left" vertical="top" wrapText="1" readingOrder="1"/>
    </xf>
    <xf numFmtId="0" fontId="17" fillId="19" borderId="2" xfId="0" applyNumberFormat="1" applyFont="1" applyFill="1" applyBorder="1" applyAlignment="1" applyProtection="1">
      <alignment vertical="top" readingOrder="1"/>
    </xf>
    <xf numFmtId="0" fontId="4" fillId="0" borderId="2" xfId="0" applyFont="1" applyBorder="1" applyProtection="1"/>
    <xf numFmtId="0" fontId="4" fillId="20" borderId="12" xfId="0" applyFont="1" applyFill="1" applyBorder="1" applyProtection="1"/>
    <xf numFmtId="167" fontId="4" fillId="0" borderId="0" xfId="0" applyNumberFormat="1" applyFont="1" applyProtection="1"/>
    <xf numFmtId="0" fontId="17" fillId="0" borderId="0" xfId="0" applyNumberFormat="1" applyFont="1" applyFill="1" applyBorder="1" applyAlignment="1" applyProtection="1">
      <alignment horizontal="left" vertical="top" wrapText="1" readingOrder="1"/>
    </xf>
    <xf numFmtId="0" fontId="8" fillId="0" borderId="0" xfId="0" applyFont="1" applyProtection="1"/>
    <xf numFmtId="0" fontId="34" fillId="0" borderId="0" xfId="0" applyFont="1" applyProtection="1"/>
    <xf numFmtId="0" fontId="35" fillId="0" borderId="0" xfId="0" applyFont="1" applyProtection="1"/>
    <xf numFmtId="0" fontId="0" fillId="0" borderId="0" xfId="0" applyFont="1"/>
    <xf numFmtId="0" fontId="17" fillId="28" borderId="15" xfId="0" applyNumberFormat="1" applyFont="1" applyFill="1" applyBorder="1" applyAlignment="1" applyProtection="1">
      <alignment vertical="top" readingOrder="1"/>
    </xf>
    <xf numFmtId="0" fontId="4" fillId="0" borderId="12" xfId="0" applyFont="1" applyFill="1" applyBorder="1" applyProtection="1"/>
    <xf numFmtId="0" fontId="8" fillId="0" borderId="0" xfId="0" applyFont="1" applyAlignment="1" applyProtection="1">
      <alignment horizontal="right"/>
    </xf>
    <xf numFmtId="44" fontId="8" fillId="0" borderId="0" xfId="1" applyFont="1" applyProtection="1"/>
    <xf numFmtId="0" fontId="4" fillId="0" borderId="0" xfId="0" applyFont="1" applyAlignment="1" applyProtection="1">
      <alignment horizontal="right"/>
    </xf>
    <xf numFmtId="0" fontId="4" fillId="19" borderId="0" xfId="0" applyNumberFormat="1" applyFont="1" applyFill="1" applyBorder="1" applyAlignment="1" applyProtection="1">
      <alignment vertical="top"/>
    </xf>
    <xf numFmtId="0" fontId="4" fillId="19" borderId="2" xfId="0" applyNumberFormat="1" applyFont="1" applyFill="1" applyBorder="1" applyAlignment="1" applyProtection="1">
      <alignment vertical="top"/>
    </xf>
    <xf numFmtId="0" fontId="17" fillId="19" borderId="0" xfId="0" applyNumberFormat="1" applyFont="1" applyFill="1" applyBorder="1" applyAlignment="1" applyProtection="1">
      <alignment vertical="top" readingOrder="1"/>
    </xf>
    <xf numFmtId="41" fontId="28" fillId="0" borderId="0" xfId="0" applyNumberFormat="1" applyFont="1" applyProtection="1"/>
    <xf numFmtId="169" fontId="32" fillId="0" borderId="0" xfId="0" applyNumberFormat="1" applyFont="1" applyProtection="1"/>
    <xf numFmtId="0" fontId="6" fillId="0" borderId="0" xfId="0" applyFont="1" applyProtection="1"/>
    <xf numFmtId="0" fontId="8" fillId="0" borderId="15" xfId="0" applyFont="1" applyBorder="1" applyProtection="1"/>
    <xf numFmtId="0" fontId="0" fillId="0" borderId="20" xfId="0" applyBorder="1" applyProtection="1"/>
    <xf numFmtId="0" fontId="0" fillId="0" borderId="21" xfId="0" applyBorder="1" applyProtection="1"/>
    <xf numFmtId="0" fontId="8" fillId="6" borderId="18" xfId="0" applyFont="1" applyFill="1" applyBorder="1" applyProtection="1"/>
    <xf numFmtId="0" fontId="0" fillId="6" borderId="8" xfId="0" applyFill="1" applyBorder="1" applyProtection="1"/>
    <xf numFmtId="0" fontId="8" fillId="33" borderId="27" xfId="0" applyFont="1" applyFill="1" applyBorder="1" applyProtection="1"/>
    <xf numFmtId="0" fontId="8" fillId="6" borderId="20" xfId="0" applyFont="1" applyFill="1" applyBorder="1" applyProtection="1"/>
    <xf numFmtId="0" fontId="0" fillId="6" borderId="21" xfId="0" applyFill="1" applyBorder="1" applyProtection="1"/>
    <xf numFmtId="0" fontId="4" fillId="0" borderId="8" xfId="0" applyFont="1" applyBorder="1" applyProtection="1"/>
    <xf numFmtId="0" fontId="8" fillId="0" borderId="20" xfId="0" applyFont="1" applyBorder="1" applyProtection="1"/>
    <xf numFmtId="0" fontId="4" fillId="0" borderId="21" xfId="0" applyFont="1" applyBorder="1" applyProtection="1"/>
    <xf numFmtId="0" fontId="4" fillId="0" borderId="4" xfId="0" applyFont="1" applyBorder="1" applyProtection="1"/>
    <xf numFmtId="0" fontId="0" fillId="33" borderId="28" xfId="0" applyFill="1" applyBorder="1" applyProtection="1"/>
    <xf numFmtId="170" fontId="6" fillId="0" borderId="0" xfId="0" applyNumberFormat="1" applyFont="1" applyAlignment="1" applyProtection="1">
      <alignment horizontal="center"/>
    </xf>
    <xf numFmtId="14" fontId="7" fillId="0" borderId="0" xfId="0" applyNumberFormat="1" applyFont="1" applyAlignment="1" applyProtection="1">
      <alignment horizontal="center"/>
    </xf>
    <xf numFmtId="14" fontId="0" fillId="0" borderId="0" xfId="0" applyNumberFormat="1" applyProtection="1"/>
    <xf numFmtId="14" fontId="0" fillId="0" borderId="21" xfId="0" applyNumberFormat="1" applyBorder="1" applyProtection="1"/>
    <xf numFmtId="0" fontId="0" fillId="0" borderId="4" xfId="0" applyBorder="1" applyProtection="1"/>
    <xf numFmtId="0" fontId="0" fillId="0" borderId="0" xfId="0" applyBorder="1" applyProtection="1"/>
    <xf numFmtId="0" fontId="4" fillId="0" borderId="0" xfId="0" applyFont="1" applyAlignment="1" applyProtection="1">
      <alignment horizontal="center"/>
    </xf>
    <xf numFmtId="0" fontId="7" fillId="0" borderId="0" xfId="0" applyFont="1" applyProtection="1"/>
    <xf numFmtId="44" fontId="4" fillId="0" borderId="0" xfId="1" applyProtection="1"/>
    <xf numFmtId="9" fontId="0" fillId="0" borderId="0" xfId="26" applyFont="1" applyProtection="1"/>
    <xf numFmtId="171" fontId="7" fillId="18" borderId="3" xfId="49" applyNumberFormat="1" applyFont="1" applyFill="1" applyBorder="1" applyProtection="1"/>
    <xf numFmtId="9" fontId="7" fillId="18" borderId="4" xfId="0" applyNumberFormat="1" applyFont="1" applyFill="1" applyBorder="1" applyProtection="1"/>
    <xf numFmtId="0" fontId="4" fillId="9" borderId="0" xfId="0" applyFont="1" applyFill="1" applyProtection="1">
      <protection locked="0"/>
    </xf>
    <xf numFmtId="0" fontId="4" fillId="34" borderId="0" xfId="0" applyFont="1" applyFill="1" applyProtection="1">
      <protection locked="0"/>
    </xf>
    <xf numFmtId="0" fontId="7" fillId="0" borderId="0" xfId="0" applyFont="1" applyAlignment="1">
      <alignment horizontal="center"/>
    </xf>
    <xf numFmtId="5" fontId="41" fillId="7" borderId="0" xfId="0" applyNumberFormat="1" applyFont="1" applyFill="1" applyAlignment="1">
      <alignment horizontal="center"/>
    </xf>
    <xf numFmtId="5" fontId="41" fillId="8" borderId="0" xfId="0" applyNumberFormat="1" applyFont="1" applyFill="1" applyAlignment="1">
      <alignment horizontal="center"/>
    </xf>
    <xf numFmtId="7" fontId="41" fillId="9" borderId="0" xfId="0" applyNumberFormat="1" applyFont="1" applyFill="1" applyAlignment="1">
      <alignment horizontal="center"/>
    </xf>
    <xf numFmtId="5" fontId="41" fillId="10" borderId="0" xfId="0" applyNumberFormat="1" applyFont="1" applyFill="1" applyAlignment="1">
      <alignment horizontal="center"/>
    </xf>
    <xf numFmtId="5" fontId="41" fillId="4" borderId="0" xfId="0" applyNumberFormat="1" applyFont="1" applyFill="1" applyAlignment="1">
      <alignment horizontal="center"/>
    </xf>
    <xf numFmtId="5" fontId="41" fillId="11" borderId="0" xfId="0" applyNumberFormat="1" applyFont="1" applyFill="1" applyAlignment="1">
      <alignment horizontal="center"/>
    </xf>
    <xf numFmtId="5" fontId="41" fillId="12" borderId="0" xfId="0" applyNumberFormat="1" applyFont="1" applyFill="1" applyAlignment="1">
      <alignment horizontal="center"/>
    </xf>
    <xf numFmtId="5" fontId="41" fillId="16" borderId="0" xfId="0" applyNumberFormat="1" applyFont="1" applyFill="1" applyAlignment="1">
      <alignment horizontal="center"/>
    </xf>
    <xf numFmtId="5" fontId="41" fillId="11" borderId="0" xfId="0" applyNumberFormat="1" applyFont="1" applyFill="1"/>
    <xf numFmtId="5" fontId="41" fillId="13" borderId="0" xfId="0" applyNumberFormat="1" applyFont="1" applyFill="1" applyAlignment="1">
      <alignment horizontal="center"/>
    </xf>
    <xf numFmtId="5" fontId="41" fillId="14" borderId="0" xfId="0" applyNumberFormat="1" applyFont="1" applyFill="1" applyAlignment="1">
      <alignment horizontal="center"/>
    </xf>
    <xf numFmtId="0" fontId="6" fillId="17" borderId="7" xfId="0" applyFont="1" applyFill="1" applyBorder="1" applyAlignment="1">
      <alignment horizontal="left"/>
    </xf>
    <xf numFmtId="5" fontId="41" fillId="0" borderId="0" xfId="0" applyNumberFormat="1" applyFont="1"/>
    <xf numFmtId="5" fontId="41" fillId="0" borderId="0" xfId="0" applyNumberFormat="1" applyFont="1" applyAlignment="1">
      <alignment horizontal="center"/>
    </xf>
    <xf numFmtId="0" fontId="6" fillId="14" borderId="8" xfId="0" applyFont="1" applyFill="1" applyBorder="1" applyAlignment="1">
      <alignment horizontal="center"/>
    </xf>
    <xf numFmtId="5" fontId="41" fillId="11" borderId="3" xfId="0" applyNumberFormat="1" applyFont="1" applyFill="1" applyBorder="1" applyAlignment="1">
      <alignment horizontal="center"/>
    </xf>
    <xf numFmtId="5" fontId="41" fillId="13" borderId="3" xfId="0" applyNumberFormat="1" applyFont="1" applyFill="1" applyBorder="1" applyAlignment="1">
      <alignment horizontal="center"/>
    </xf>
    <xf numFmtId="0" fontId="6" fillId="14" borderId="4" xfId="0" applyFont="1" applyFill="1" applyBorder="1" applyAlignment="1">
      <alignment horizontal="center"/>
    </xf>
    <xf numFmtId="5" fontId="41" fillId="11" borderId="0" xfId="0" applyNumberFormat="1" applyFont="1" applyFill="1" applyBorder="1" applyAlignment="1">
      <alignment horizontal="center"/>
    </xf>
    <xf numFmtId="5" fontId="41" fillId="13" borderId="0" xfId="0" applyNumberFormat="1" applyFont="1" applyFill="1" applyBorder="1" applyAlignment="1">
      <alignment horizontal="center"/>
    </xf>
    <xf numFmtId="0" fontId="6" fillId="14" borderId="0" xfId="0" applyFont="1" applyFill="1" applyBorder="1" applyAlignment="1">
      <alignment horizontal="center"/>
    </xf>
    <xf numFmtId="5" fontId="41" fillId="0" borderId="34" xfId="0" applyNumberFormat="1" applyFont="1" applyBorder="1"/>
    <xf numFmtId="5" fontId="41" fillId="0" borderId="34" xfId="0" applyNumberFormat="1" applyFont="1" applyBorder="1" applyAlignment="1">
      <alignment horizontal="left"/>
    </xf>
    <xf numFmtId="42" fontId="7" fillId="0" borderId="0" xfId="0" applyNumberFormat="1" applyFont="1"/>
    <xf numFmtId="0" fontId="41" fillId="0" borderId="34" xfId="0" applyFont="1" applyBorder="1" applyAlignment="1">
      <alignment horizontal="center"/>
    </xf>
    <xf numFmtId="0" fontId="7" fillId="0" borderId="0" xfId="0" applyFont="1" applyFill="1"/>
    <xf numFmtId="0" fontId="7" fillId="0" borderId="0" xfId="0" applyFont="1" applyFill="1" applyAlignment="1">
      <alignment horizontal="center"/>
    </xf>
    <xf numFmtId="0" fontId="7" fillId="7" borderId="0" xfId="0" applyFont="1" applyFill="1"/>
    <xf numFmtId="0" fontId="7" fillId="8" borderId="0" xfId="0" applyFont="1" applyFill="1"/>
    <xf numFmtId="7" fontId="7" fillId="9" borderId="0" xfId="0" applyNumberFormat="1" applyFont="1" applyFill="1"/>
    <xf numFmtId="0" fontId="7" fillId="10" borderId="0" xfId="0" applyFont="1" applyFill="1"/>
    <xf numFmtId="0" fontId="7" fillId="11" borderId="0" xfId="0" applyFont="1" applyFill="1"/>
    <xf numFmtId="0" fontId="7" fillId="18" borderId="0" xfId="0" applyFont="1" applyFill="1"/>
    <xf numFmtId="0" fontId="7" fillId="12" borderId="0" xfId="0" applyFont="1" applyFill="1"/>
    <xf numFmtId="0" fontId="7" fillId="13" borderId="0" xfId="0" applyFont="1" applyFill="1"/>
    <xf numFmtId="0" fontId="7" fillId="14" borderId="0" xfId="0" applyFont="1" applyFill="1"/>
    <xf numFmtId="0" fontId="7" fillId="17" borderId="0" xfId="0" applyFont="1" applyFill="1"/>
    <xf numFmtId="0" fontId="7" fillId="0" borderId="0" xfId="0" applyFont="1" applyBorder="1" applyAlignment="1">
      <alignment horizontal="center" wrapText="1"/>
    </xf>
    <xf numFmtId="0" fontId="17" fillId="28" borderId="10" xfId="0" applyNumberFormat="1" applyFont="1" applyFill="1" applyBorder="1" applyAlignment="1" applyProtection="1">
      <alignment horizontal="center" vertical="top" wrapText="1" readingOrder="1"/>
    </xf>
    <xf numFmtId="0" fontId="4" fillId="29" borderId="15" xfId="0" applyFont="1" applyFill="1" applyBorder="1" applyProtection="1"/>
    <xf numFmtId="0" fontId="4" fillId="0" borderId="15" xfId="0" applyFont="1" applyBorder="1" applyAlignment="1" applyProtection="1">
      <alignment horizontal="right"/>
    </xf>
    <xf numFmtId="0" fontId="17" fillId="0" borderId="15" xfId="0" applyNumberFormat="1" applyFont="1" applyFill="1" applyBorder="1" applyAlignment="1" applyProtection="1">
      <alignment vertical="top" readingOrder="1"/>
    </xf>
    <xf numFmtId="0" fontId="4" fillId="19" borderId="15" xfId="0" applyNumberFormat="1" applyFont="1" applyFill="1" applyBorder="1" applyAlignment="1" applyProtection="1">
      <alignment vertical="top"/>
    </xf>
    <xf numFmtId="0" fontId="17" fillId="19" borderId="15" xfId="0" applyNumberFormat="1" applyFont="1" applyFill="1" applyBorder="1" applyAlignment="1" applyProtection="1">
      <alignment vertical="top" readingOrder="1"/>
    </xf>
    <xf numFmtId="44" fontId="4" fillId="0" borderId="0" xfId="1" applyFont="1" applyProtection="1"/>
    <xf numFmtId="0" fontId="4" fillId="8" borderId="12" xfId="0" applyFont="1" applyFill="1" applyBorder="1" applyProtection="1"/>
    <xf numFmtId="0" fontId="4" fillId="34" borderId="0" xfId="0" applyFont="1" applyFill="1" applyProtection="1"/>
    <xf numFmtId="0" fontId="4" fillId="9" borderId="0" xfId="0" applyFont="1" applyFill="1" applyProtection="1"/>
    <xf numFmtId="0" fontId="48" fillId="28" borderId="6" xfId="0" applyNumberFormat="1" applyFont="1" applyFill="1" applyBorder="1" applyAlignment="1" applyProtection="1">
      <alignment horizontal="center" wrapText="1" readingOrder="1"/>
    </xf>
    <xf numFmtId="0" fontId="48" fillId="28" borderId="34" xfId="0" applyNumberFormat="1" applyFont="1" applyFill="1" applyBorder="1" applyAlignment="1" applyProtection="1">
      <alignment horizontal="center" wrapText="1" readingOrder="1"/>
    </xf>
    <xf numFmtId="165" fontId="50" fillId="14" borderId="34" xfId="1" applyNumberFormat="1" applyFont="1" applyFill="1" applyBorder="1" applyAlignment="1" applyProtection="1">
      <alignment horizontal="right" vertical="center"/>
    </xf>
    <xf numFmtId="165" fontId="50" fillId="6" borderId="34" xfId="1" applyNumberFormat="1" applyFont="1" applyFill="1" applyBorder="1" applyAlignment="1" applyProtection="1">
      <alignment horizontal="right" vertical="center"/>
      <protection locked="0"/>
    </xf>
    <xf numFmtId="0" fontId="47" fillId="0" borderId="0" xfId="0" applyFont="1" applyAlignment="1" applyProtection="1"/>
    <xf numFmtId="0" fontId="50" fillId="0" borderId="34" xfId="0" applyNumberFormat="1" applyFont="1" applyFill="1" applyBorder="1" applyAlignment="1" applyProtection="1">
      <alignment horizontal="left" vertical="top" wrapText="1" readingOrder="1"/>
    </xf>
    <xf numFmtId="0" fontId="47" fillId="0" borderId="0" xfId="0" applyFont="1" applyProtection="1"/>
    <xf numFmtId="0" fontId="50" fillId="0" borderId="39" xfId="0" applyNumberFormat="1" applyFont="1" applyFill="1" applyBorder="1" applyAlignment="1" applyProtection="1">
      <alignment horizontal="left" vertical="top" wrapText="1" readingOrder="1"/>
    </xf>
    <xf numFmtId="165" fontId="47" fillId="14" borderId="39" xfId="1" applyNumberFormat="1" applyFont="1" applyFill="1" applyBorder="1" applyAlignment="1" applyProtection="1"/>
    <xf numFmtId="165" fontId="47" fillId="0" borderId="0" xfId="0" applyNumberFormat="1" applyFont="1" applyProtection="1"/>
    <xf numFmtId="0" fontId="47" fillId="0" borderId="0" xfId="0" applyFont="1" applyAlignment="1" applyProtection="1">
      <alignment horizontal="left"/>
    </xf>
    <xf numFmtId="0" fontId="50" fillId="0" borderId="0" xfId="0" applyNumberFormat="1" applyFont="1" applyFill="1" applyBorder="1" applyAlignment="1" applyProtection="1">
      <alignment horizontal="left" vertical="top" wrapText="1" readingOrder="1"/>
    </xf>
    <xf numFmtId="0" fontId="47" fillId="19" borderId="0" xfId="0" applyFont="1" applyFill="1" applyBorder="1" applyProtection="1"/>
    <xf numFmtId="44" fontId="47" fillId="19" borderId="0" xfId="1" applyFont="1" applyFill="1" applyBorder="1" applyAlignment="1" applyProtection="1"/>
    <xf numFmtId="0" fontId="51" fillId="19" borderId="0" xfId="0" applyFont="1" applyFill="1" applyBorder="1" applyProtection="1"/>
    <xf numFmtId="44" fontId="30" fillId="16" borderId="34" xfId="1" applyFont="1" applyFill="1" applyBorder="1" applyAlignment="1" applyProtection="1">
      <alignment horizontal="center"/>
      <protection locked="0"/>
    </xf>
    <xf numFmtId="165" fontId="0" fillId="16" borderId="34" xfId="1" applyNumberFormat="1" applyFont="1" applyFill="1" applyBorder="1" applyProtection="1">
      <protection locked="0"/>
    </xf>
    <xf numFmtId="0" fontId="30" fillId="16" borderId="6" xfId="65" applyNumberFormat="1" applyFont="1" applyFill="1" applyBorder="1" applyAlignment="1" applyProtection="1">
      <alignment horizontal="center"/>
      <protection locked="0"/>
    </xf>
    <xf numFmtId="0" fontId="30" fillId="16" borderId="34" xfId="65" applyNumberFormat="1" applyFont="1" applyFill="1" applyBorder="1" applyAlignment="1" applyProtection="1">
      <alignment horizontal="center"/>
      <protection locked="0"/>
    </xf>
    <xf numFmtId="0" fontId="30" fillId="16" borderId="34" xfId="0" applyFont="1" applyFill="1" applyBorder="1" applyAlignment="1" applyProtection="1">
      <alignment horizontal="center"/>
      <protection locked="0"/>
    </xf>
    <xf numFmtId="0" fontId="4" fillId="18" borderId="34" xfId="0" applyFont="1" applyFill="1" applyBorder="1" applyAlignment="1">
      <alignment horizontal="left"/>
    </xf>
    <xf numFmtId="0" fontId="4" fillId="18" borderId="34" xfId="0" applyFont="1" applyFill="1" applyBorder="1" applyAlignment="1">
      <alignment horizontal="left" wrapText="1"/>
    </xf>
    <xf numFmtId="0" fontId="48" fillId="14" borderId="34" xfId="0" applyNumberFormat="1" applyFont="1" applyFill="1" applyBorder="1" applyAlignment="1" applyProtection="1">
      <alignment horizontal="left" wrapText="1" readingOrder="1"/>
    </xf>
    <xf numFmtId="0" fontId="48" fillId="14" borderId="34" xfId="0" applyNumberFormat="1" applyFont="1" applyFill="1" applyBorder="1" applyAlignment="1" applyProtection="1">
      <alignment horizontal="center" wrapText="1" readingOrder="1"/>
    </xf>
    <xf numFmtId="0" fontId="48" fillId="36" borderId="34" xfId="0" applyNumberFormat="1" applyFont="1" applyFill="1" applyBorder="1" applyAlignment="1" applyProtection="1">
      <alignment horizontal="center" wrapText="1" readingOrder="1"/>
    </xf>
    <xf numFmtId="0" fontId="48" fillId="28" borderId="34" xfId="0" applyNumberFormat="1" applyFont="1" applyFill="1" applyBorder="1" applyAlignment="1" applyProtection="1">
      <alignment horizontal="left" wrapText="1" readingOrder="1"/>
    </xf>
    <xf numFmtId="0" fontId="48" fillId="28" borderId="38" xfId="0" applyNumberFormat="1" applyFont="1" applyFill="1" applyBorder="1" applyAlignment="1" applyProtection="1">
      <alignment horizontal="center" wrapText="1" readingOrder="1"/>
    </xf>
    <xf numFmtId="0" fontId="48" fillId="28" borderId="36" xfId="0" applyNumberFormat="1" applyFont="1" applyFill="1" applyBorder="1" applyAlignment="1" applyProtection="1">
      <alignment horizontal="center" wrapText="1" readingOrder="1"/>
    </xf>
    <xf numFmtId="0" fontId="48" fillId="28" borderId="10" xfId="0" applyNumberFormat="1" applyFont="1" applyFill="1" applyBorder="1" applyAlignment="1" applyProtection="1">
      <alignment horizontal="center" wrapText="1" readingOrder="1"/>
    </xf>
    <xf numFmtId="42" fontId="50" fillId="6" borderId="38" xfId="1" applyNumberFormat="1" applyFont="1" applyFill="1" applyBorder="1" applyAlignment="1" applyProtection="1">
      <alignment horizontal="right"/>
      <protection locked="0"/>
    </xf>
    <xf numFmtId="165" fontId="50" fillId="14" borderId="34" xfId="1" applyNumberFormat="1" applyFont="1" applyFill="1" applyBorder="1" applyAlignment="1" applyProtection="1">
      <alignment horizontal="right"/>
    </xf>
    <xf numFmtId="0" fontId="50" fillId="0" borderId="39" xfId="0" applyNumberFormat="1" applyFont="1" applyFill="1" applyBorder="1" applyAlignment="1" applyProtection="1">
      <alignment horizontal="right" vertical="top" wrapText="1" readingOrder="1"/>
    </xf>
    <xf numFmtId="165" fontId="47" fillId="14" borderId="37" xfId="1" applyNumberFormat="1" applyFont="1" applyFill="1" applyBorder="1" applyAlignment="1" applyProtection="1"/>
    <xf numFmtId="0" fontId="48" fillId="14" borderId="36" xfId="0" applyNumberFormat="1" applyFont="1" applyFill="1" applyBorder="1" applyAlignment="1" applyProtection="1">
      <alignment horizontal="center" wrapText="1" readingOrder="1"/>
    </xf>
    <xf numFmtId="42" fontId="50" fillId="6" borderId="34" xfId="1" applyNumberFormat="1" applyFont="1" applyFill="1" applyBorder="1" applyAlignment="1" applyProtection="1">
      <alignment horizontal="right"/>
      <protection locked="0"/>
    </xf>
    <xf numFmtId="165" fontId="47" fillId="14" borderId="6" xfId="1" applyNumberFormat="1" applyFont="1" applyFill="1" applyBorder="1" applyAlignment="1" applyProtection="1"/>
    <xf numFmtId="44" fontId="46" fillId="19" borderId="42" xfId="1" applyFont="1" applyFill="1" applyBorder="1" applyAlignment="1" applyProtection="1"/>
    <xf numFmtId="165" fontId="47" fillId="19" borderId="0" xfId="0" applyNumberFormat="1" applyFont="1" applyFill="1" applyBorder="1" applyProtection="1"/>
    <xf numFmtId="165" fontId="46" fillId="19" borderId="43" xfId="0" applyNumberFormat="1" applyFont="1" applyFill="1" applyBorder="1" applyProtection="1"/>
    <xf numFmtId="165" fontId="46" fillId="19" borderId="40" xfId="0" applyNumberFormat="1" applyFont="1" applyFill="1" applyBorder="1" applyProtection="1"/>
    <xf numFmtId="165" fontId="46" fillId="19" borderId="0" xfId="0" applyNumberFormat="1" applyFont="1" applyFill="1" applyBorder="1" applyProtection="1"/>
    <xf numFmtId="0" fontId="8" fillId="6" borderId="0" xfId="0" applyFont="1" applyFill="1" applyBorder="1"/>
    <xf numFmtId="0" fontId="44" fillId="6" borderId="34" xfId="0" applyFont="1" applyFill="1" applyBorder="1" applyAlignment="1" applyProtection="1">
      <alignment horizontal="center" vertical="center"/>
    </xf>
    <xf numFmtId="0" fontId="0" fillId="14" borderId="34" xfId="0" applyFill="1" applyBorder="1" applyProtection="1"/>
    <xf numFmtId="0" fontId="0" fillId="14" borderId="34" xfId="0" applyFill="1" applyBorder="1" applyAlignment="1" applyProtection="1">
      <alignment horizontal="center"/>
    </xf>
    <xf numFmtId="0" fontId="44" fillId="14" borderId="34" xfId="0" applyFont="1" applyFill="1" applyBorder="1" applyAlignment="1" applyProtection="1"/>
    <xf numFmtId="17" fontId="44" fillId="14" borderId="34" xfId="0" applyNumberFormat="1" applyFont="1" applyFill="1" applyBorder="1" applyAlignment="1" applyProtection="1">
      <alignment horizontal="center" wrapText="1"/>
    </xf>
    <xf numFmtId="0" fontId="46" fillId="8" borderId="34" xfId="0" applyFont="1" applyFill="1" applyBorder="1" applyAlignment="1" applyProtection="1">
      <alignment horizontal="center" wrapText="1"/>
    </xf>
    <xf numFmtId="0" fontId="0" fillId="0" borderId="0" xfId="0" applyFont="1" applyProtection="1"/>
    <xf numFmtId="0" fontId="0" fillId="0" borderId="0" xfId="0" applyFont="1" applyAlignment="1" applyProtection="1">
      <alignment horizontal="center"/>
    </xf>
    <xf numFmtId="0" fontId="50" fillId="19" borderId="34" xfId="0" applyNumberFormat="1" applyFont="1" applyFill="1" applyBorder="1" applyAlignment="1" applyProtection="1">
      <alignment horizontal="center" vertical="center" wrapText="1" readingOrder="1"/>
    </xf>
    <xf numFmtId="165" fontId="47" fillId="14" borderId="34" xfId="1" applyNumberFormat="1" applyFont="1" applyFill="1" applyBorder="1" applyAlignment="1" applyProtection="1">
      <alignment vertical="center"/>
    </xf>
    <xf numFmtId="0" fontId="43" fillId="0" borderId="0" xfId="0" applyFont="1" applyAlignment="1" applyProtection="1">
      <alignment horizontal="left"/>
    </xf>
    <xf numFmtId="0" fontId="43" fillId="0" borderId="0" xfId="0" applyFont="1" applyProtection="1"/>
    <xf numFmtId="42" fontId="50" fillId="14" borderId="34" xfId="1" applyNumberFormat="1" applyFont="1" applyFill="1" applyBorder="1" applyAlignment="1" applyProtection="1">
      <alignment horizontal="right"/>
    </xf>
    <xf numFmtId="42" fontId="50" fillId="14" borderId="10" xfId="1" applyNumberFormat="1" applyFont="1" applyFill="1" applyBorder="1" applyAlignment="1" applyProtection="1">
      <alignment horizontal="right"/>
    </xf>
    <xf numFmtId="0" fontId="0" fillId="0" borderId="19" xfId="0" applyBorder="1" applyProtection="1"/>
    <xf numFmtId="0" fontId="0" fillId="0" borderId="20" xfId="0" applyBorder="1" applyAlignment="1" applyProtection="1"/>
    <xf numFmtId="0" fontId="0" fillId="0" borderId="24" xfId="0" applyBorder="1" applyAlignment="1" applyProtection="1"/>
    <xf numFmtId="0" fontId="0" fillId="0" borderId="3" xfId="0" applyBorder="1" applyProtection="1"/>
    <xf numFmtId="0" fontId="0" fillId="0" borderId="17" xfId="0" applyBorder="1" applyProtection="1"/>
    <xf numFmtId="0" fontId="30" fillId="0" borderId="0" xfId="0" applyFont="1" applyProtection="1"/>
    <xf numFmtId="44" fontId="0" fillId="0" borderId="0" xfId="0" applyNumberFormat="1" applyFont="1" applyBorder="1" applyProtection="1"/>
    <xf numFmtId="0" fontId="0" fillId="0" borderId="0" xfId="0" applyFont="1" applyBorder="1" applyProtection="1"/>
    <xf numFmtId="0" fontId="53" fillId="0" borderId="34" xfId="0" applyFont="1" applyBorder="1" applyAlignment="1" applyProtection="1">
      <alignment horizontal="right"/>
    </xf>
    <xf numFmtId="165" fontId="0" fillId="16" borderId="34" xfId="1" applyNumberFormat="1" applyFont="1" applyFill="1" applyBorder="1" applyProtection="1"/>
    <xf numFmtId="44" fontId="30" fillId="0" borderId="0" xfId="0" applyNumberFormat="1" applyFont="1" applyBorder="1" applyProtection="1"/>
    <xf numFmtId="0" fontId="30" fillId="0" borderId="6" xfId="0" applyFont="1" applyBorder="1" applyAlignment="1" applyProtection="1">
      <alignment horizontal="center" wrapText="1"/>
    </xf>
    <xf numFmtId="0" fontId="30" fillId="0" borderId="34" xfId="0" applyFont="1" applyFill="1" applyBorder="1" applyAlignment="1" applyProtection="1">
      <alignment horizontal="center" wrapText="1"/>
    </xf>
    <xf numFmtId="44" fontId="0" fillId="0" borderId="0" xfId="0" applyNumberFormat="1" applyFont="1" applyProtection="1"/>
    <xf numFmtId="165" fontId="0" fillId="0" borderId="34" xfId="0" applyNumberFormat="1" applyFont="1" applyBorder="1" applyAlignment="1" applyProtection="1">
      <alignment horizontal="center"/>
    </xf>
    <xf numFmtId="165" fontId="0" fillId="0" borderId="34" xfId="0" applyNumberFormat="1" applyFont="1" applyBorder="1" applyProtection="1"/>
    <xf numFmtId="0" fontId="0" fillId="0" borderId="10" xfId="0" applyFont="1" applyBorder="1" applyAlignment="1" applyProtection="1">
      <alignment horizontal="right"/>
    </xf>
    <xf numFmtId="165" fontId="0" fillId="19" borderId="34" xfId="1" applyNumberFormat="1" applyFont="1" applyFill="1" applyBorder="1" applyProtection="1"/>
    <xf numFmtId="171" fontId="0" fillId="0" borderId="0" xfId="0" applyNumberFormat="1" applyFont="1" applyBorder="1" applyProtection="1"/>
    <xf numFmtId="0" fontId="30" fillId="0" borderId="0" xfId="0" applyFont="1" applyFill="1" applyBorder="1" applyAlignment="1" applyProtection="1">
      <alignment horizontal="center"/>
    </xf>
    <xf numFmtId="0" fontId="30" fillId="6" borderId="6" xfId="0" applyFont="1" applyFill="1" applyBorder="1" applyAlignment="1" applyProtection="1">
      <alignment horizontal="right"/>
    </xf>
    <xf numFmtId="44" fontId="30" fillId="6" borderId="6" xfId="1" applyFont="1" applyFill="1" applyBorder="1" applyProtection="1"/>
    <xf numFmtId="0" fontId="30" fillId="0" borderId="34" xfId="0" applyFont="1" applyFill="1" applyBorder="1" applyAlignment="1" applyProtection="1">
      <alignment horizontal="center"/>
    </xf>
    <xf numFmtId="44" fontId="30" fillId="0" borderId="6" xfId="1" applyFont="1" applyFill="1" applyBorder="1" applyAlignment="1" applyProtection="1">
      <alignment horizontal="center" wrapText="1"/>
    </xf>
    <xf numFmtId="0" fontId="0" fillId="0" borderId="0" xfId="0" applyFont="1" applyFill="1" applyProtection="1"/>
    <xf numFmtId="44" fontId="0" fillId="0" borderId="34" xfId="0" applyNumberFormat="1" applyFont="1" applyBorder="1" applyProtection="1"/>
    <xf numFmtId="44" fontId="0" fillId="0" borderId="34" xfId="1" applyFont="1" applyBorder="1" applyProtection="1"/>
    <xf numFmtId="0" fontId="0" fillId="0" borderId="40" xfId="0" applyNumberFormat="1" applyFont="1" applyBorder="1" applyAlignment="1" applyProtection="1">
      <alignment horizontal="center"/>
    </xf>
    <xf numFmtId="44" fontId="0" fillId="0" borderId="40" xfId="0" applyNumberFormat="1" applyFont="1" applyBorder="1" applyProtection="1"/>
    <xf numFmtId="0" fontId="0" fillId="0" borderId="0" xfId="0" applyFont="1" applyAlignment="1" applyProtection="1"/>
    <xf numFmtId="0" fontId="54" fillId="0" borderId="0" xfId="0" applyFont="1" applyBorder="1" applyAlignment="1" applyProtection="1"/>
    <xf numFmtId="44" fontId="30" fillId="6" borderId="34" xfId="1" applyFont="1" applyFill="1" applyBorder="1" applyAlignment="1" applyProtection="1">
      <alignment vertical="center"/>
    </xf>
    <xf numFmtId="0" fontId="30" fillId="0" borderId="34" xfId="0" applyFont="1" applyBorder="1" applyProtection="1"/>
    <xf numFmtId="0" fontId="0" fillId="0" borderId="0" xfId="0" applyFont="1" applyAlignment="1" applyProtection="1">
      <alignment horizontal="right"/>
    </xf>
    <xf numFmtId="0" fontId="30" fillId="0" borderId="41" xfId="0" applyNumberFormat="1" applyFont="1" applyBorder="1" applyAlignment="1" applyProtection="1">
      <alignment horizontal="center"/>
    </xf>
    <xf numFmtId="165" fontId="30" fillId="0" borderId="41" xfId="0" applyNumberFormat="1" applyFont="1" applyBorder="1" applyProtection="1"/>
    <xf numFmtId="168" fontId="7" fillId="0" borderId="0" xfId="0" applyNumberFormat="1" applyFont="1"/>
    <xf numFmtId="0" fontId="6" fillId="17" borderId="0" xfId="0" applyFont="1" applyFill="1" applyBorder="1" applyAlignment="1">
      <alignment horizontal="left"/>
    </xf>
    <xf numFmtId="0" fontId="6" fillId="17" borderId="0" xfId="0" applyFont="1" applyFill="1" applyBorder="1" applyAlignment="1">
      <alignment horizontal="center" wrapText="1"/>
    </xf>
    <xf numFmtId="44" fontId="39" fillId="11" borderId="6" xfId="1" applyFont="1" applyFill="1" applyBorder="1" applyAlignment="1">
      <alignment horizontal="right"/>
    </xf>
    <xf numFmtId="44" fontId="39" fillId="2" borderId="6" xfId="1" applyFont="1" applyFill="1" applyBorder="1" applyAlignment="1">
      <alignment horizontal="right"/>
    </xf>
    <xf numFmtId="44" fontId="7" fillId="14" borderId="6" xfId="1" applyFont="1" applyFill="1" applyBorder="1" applyAlignment="1">
      <alignment horizontal="right"/>
    </xf>
    <xf numFmtId="44" fontId="7" fillId="17" borderId="6" xfId="1" applyFont="1" applyFill="1" applyBorder="1" applyAlignment="1">
      <alignment horizontal="right"/>
    </xf>
    <xf numFmtId="44" fontId="7" fillId="17" borderId="0" xfId="1" applyFont="1" applyFill="1" applyBorder="1" applyAlignment="1">
      <alignment horizontal="right"/>
    </xf>
    <xf numFmtId="44" fontId="39" fillId="2" borderId="6" xfId="1" applyFont="1" applyFill="1" applyBorder="1" applyAlignment="1">
      <alignment horizontal="center"/>
    </xf>
    <xf numFmtId="44" fontId="39" fillId="7" borderId="34" xfId="1" applyFont="1" applyFill="1" applyBorder="1" applyAlignment="1">
      <alignment horizontal="right"/>
    </xf>
    <xf numFmtId="44" fontId="39" fillId="8" borderId="34" xfId="1" applyFont="1" applyFill="1" applyBorder="1" applyAlignment="1">
      <alignment horizontal="right"/>
    </xf>
    <xf numFmtId="44" fontId="39" fillId="9" borderId="34" xfId="1" applyFont="1" applyFill="1" applyBorder="1" applyAlignment="1">
      <alignment horizontal="right"/>
    </xf>
    <xf numFmtId="44" fontId="39" fillId="10" borderId="34" xfId="1" applyFont="1" applyFill="1" applyBorder="1" applyAlignment="1">
      <alignment horizontal="right"/>
    </xf>
    <xf numFmtId="44" fontId="39" fillId="4" borderId="34" xfId="1" applyFont="1" applyFill="1" applyBorder="1" applyAlignment="1">
      <alignment horizontal="right"/>
    </xf>
    <xf numFmtId="44" fontId="39" fillId="11" borderId="34" xfId="1" applyFont="1" applyFill="1" applyBorder="1"/>
    <xf numFmtId="44" fontId="39" fillId="10" borderId="34" xfId="1" applyFont="1" applyFill="1" applyBorder="1"/>
    <xf numFmtId="44" fontId="39" fillId="12" borderId="34" xfId="1" applyFont="1" applyFill="1" applyBorder="1"/>
    <xf numFmtId="44" fontId="39" fillId="15" borderId="34" xfId="1" applyFont="1" applyFill="1" applyBorder="1"/>
    <xf numFmtId="44" fontId="39" fillId="11" borderId="0" xfId="1" applyFont="1" applyFill="1" applyBorder="1" applyAlignment="1">
      <alignment horizontal="right"/>
    </xf>
    <xf numFmtId="44" fontId="39" fillId="2" borderId="0" xfId="1" applyFont="1" applyFill="1" applyBorder="1" applyAlignment="1">
      <alignment horizontal="right"/>
    </xf>
    <xf numFmtId="44" fontId="7" fillId="0" borderId="0" xfId="1" applyFont="1" applyFill="1"/>
    <xf numFmtId="44" fontId="7" fillId="7" borderId="0" xfId="1" applyFont="1" applyFill="1"/>
    <xf numFmtId="44" fontId="7" fillId="8" borderId="0" xfId="1" applyFont="1" applyFill="1"/>
    <xf numFmtId="44" fontId="7" fillId="9" borderId="0" xfId="1" applyFont="1" applyFill="1"/>
    <xf numFmtId="44" fontId="7" fillId="10" borderId="0" xfId="1" applyFont="1" applyFill="1"/>
    <xf numFmtId="44" fontId="7" fillId="4" borderId="0" xfId="1" applyFont="1" applyFill="1"/>
    <xf numFmtId="44" fontId="7" fillId="11" borderId="0" xfId="1" applyFont="1" applyFill="1"/>
    <xf numFmtId="44" fontId="7" fillId="18" borderId="0" xfId="1" applyFont="1" applyFill="1"/>
    <xf numFmtId="44" fontId="7" fillId="12" borderId="0" xfId="1" applyFont="1" applyFill="1"/>
    <xf numFmtId="44" fontId="7" fillId="5" borderId="0" xfId="1" applyFont="1" applyFill="1"/>
    <xf numFmtId="44" fontId="7" fillId="13" borderId="0" xfId="1" applyFont="1" applyFill="1"/>
    <xf numFmtId="44" fontId="7" fillId="14" borderId="0" xfId="1" applyFont="1" applyFill="1"/>
    <xf numFmtId="44" fontId="7" fillId="17" borderId="0" xfId="1" applyFont="1" applyFill="1"/>
    <xf numFmtId="44" fontId="7" fillId="17" borderId="0" xfId="0" applyNumberFormat="1" applyFont="1" applyFill="1"/>
    <xf numFmtId="0" fontId="4" fillId="0" borderId="0" xfId="0" applyFont="1" applyAlignment="1" applyProtection="1">
      <alignment wrapText="1"/>
    </xf>
    <xf numFmtId="0" fontId="45" fillId="14" borderId="34" xfId="0" applyFont="1" applyFill="1" applyBorder="1" applyAlignment="1" applyProtection="1">
      <alignment horizontal="right" vertical="center"/>
    </xf>
    <xf numFmtId="44" fontId="44" fillId="6" borderId="34" xfId="1" applyFont="1" applyFill="1" applyBorder="1" applyAlignment="1" applyProtection="1">
      <alignment horizontal="center" vertical="center"/>
      <protection locked="0"/>
    </xf>
    <xf numFmtId="0" fontId="4" fillId="0" borderId="20" xfId="0" applyFont="1" applyBorder="1" applyAlignment="1" applyProtection="1"/>
    <xf numFmtId="44" fontId="60" fillId="0" borderId="4" xfId="1" applyFont="1" applyBorder="1" applyProtection="1"/>
    <xf numFmtId="44" fontId="60" fillId="0" borderId="26" xfId="1" applyFont="1" applyBorder="1" applyProtection="1"/>
    <xf numFmtId="44" fontId="60" fillId="0" borderId="0" xfId="1" applyFont="1" applyProtection="1"/>
    <xf numFmtId="0" fontId="0" fillId="17" borderId="0" xfId="0" applyFill="1" applyProtection="1">
      <protection locked="0"/>
    </xf>
    <xf numFmtId="0" fontId="7" fillId="30" borderId="0" xfId="0" applyFont="1" applyFill="1" applyAlignment="1">
      <alignment wrapText="1"/>
    </xf>
    <xf numFmtId="0" fontId="42" fillId="0" borderId="34" xfId="0" applyFont="1" applyBorder="1" applyAlignment="1">
      <alignment horizontal="left" vertical="top" wrapText="1"/>
    </xf>
    <xf numFmtId="0" fontId="42" fillId="10" borderId="34" xfId="0" applyFont="1" applyFill="1" applyBorder="1" applyAlignment="1">
      <alignment horizontal="left" vertical="top" wrapText="1"/>
    </xf>
    <xf numFmtId="44" fontId="7" fillId="11" borderId="34" xfId="1" applyFont="1" applyFill="1" applyBorder="1"/>
    <xf numFmtId="44" fontId="7" fillId="10" borderId="34" xfId="1" applyFont="1" applyFill="1" applyBorder="1"/>
    <xf numFmtId="44" fontId="7" fillId="12" borderId="34" xfId="1" applyFont="1" applyFill="1" applyBorder="1"/>
    <xf numFmtId="0" fontId="42" fillId="16" borderId="34" xfId="0" applyFont="1" applyFill="1" applyBorder="1" applyAlignment="1">
      <alignment horizontal="left" vertical="top" wrapText="1"/>
    </xf>
    <xf numFmtId="0" fontId="42" fillId="0" borderId="34" xfId="0" applyFont="1" applyFill="1" applyBorder="1" applyAlignment="1">
      <alignment horizontal="left" vertical="top" wrapText="1"/>
    </xf>
    <xf numFmtId="0" fontId="4" fillId="0" borderId="34" xfId="0" applyFont="1" applyBorder="1" applyAlignment="1">
      <alignment wrapText="1"/>
    </xf>
    <xf numFmtId="0" fontId="8" fillId="0" borderId="34" xfId="0" applyFont="1" applyBorder="1" applyAlignment="1">
      <alignment wrapText="1"/>
    </xf>
    <xf numFmtId="0" fontId="4" fillId="0" borderId="34" xfId="0" applyFont="1" applyFill="1" applyBorder="1" applyAlignment="1">
      <alignment horizontal="left" wrapText="1"/>
    </xf>
    <xf numFmtId="0" fontId="4" fillId="0" borderId="34" xfId="0" applyFont="1" applyBorder="1" applyAlignment="1">
      <alignment horizontal="left" wrapText="1"/>
    </xf>
    <xf numFmtId="0" fontId="8" fillId="0" borderId="34" xfId="0" applyFont="1" applyBorder="1" applyAlignment="1">
      <alignment horizontal="left" wrapText="1"/>
    </xf>
    <xf numFmtId="0" fontId="8" fillId="22" borderId="34" xfId="0" applyFont="1" applyFill="1" applyBorder="1" applyAlignment="1">
      <alignment horizontal="left" wrapText="1"/>
    </xf>
    <xf numFmtId="0" fontId="8" fillId="0" borderId="34" xfId="0" applyFont="1" applyFill="1" applyBorder="1"/>
    <xf numFmtId="0" fontId="4" fillId="0" borderId="34" xfId="0" applyFont="1" applyBorder="1" applyAlignment="1">
      <alignment horizontal="left"/>
    </xf>
    <xf numFmtId="0" fontId="19" fillId="0" borderId="34" xfId="0" applyFont="1" applyBorder="1" applyAlignment="1">
      <alignment horizontal="left" wrapText="1"/>
    </xf>
    <xf numFmtId="0" fontId="4" fillId="0" borderId="34" xfId="0" applyFont="1" applyFill="1" applyBorder="1"/>
    <xf numFmtId="0" fontId="4" fillId="14" borderId="34" xfId="0" applyFont="1" applyFill="1" applyBorder="1" applyAlignment="1">
      <alignment horizontal="left"/>
    </xf>
    <xf numFmtId="0" fontId="4" fillId="14" borderId="34" xfId="0" applyFont="1" applyFill="1" applyBorder="1" applyAlignment="1">
      <alignment horizontal="left" wrapText="1"/>
    </xf>
    <xf numFmtId="0" fontId="19" fillId="18" borderId="34" xfId="0" applyFont="1" applyFill="1" applyBorder="1" applyAlignment="1">
      <alignment horizontal="left" wrapText="1"/>
    </xf>
    <xf numFmtId="0" fontId="4" fillId="24" borderId="34" xfId="0" applyFont="1" applyFill="1" applyBorder="1" applyAlignment="1">
      <alignment horizontal="left"/>
    </xf>
    <xf numFmtId="0" fontId="4" fillId="24" borderId="34" xfId="0" applyFont="1" applyFill="1" applyBorder="1" applyAlignment="1">
      <alignment horizontal="left" wrapText="1"/>
    </xf>
    <xf numFmtId="0" fontId="19" fillId="0" borderId="34" xfId="0" applyFont="1" applyFill="1" applyBorder="1" applyAlignment="1">
      <alignment horizontal="left" wrapText="1"/>
    </xf>
    <xf numFmtId="0" fontId="4" fillId="0" borderId="34" xfId="0" applyFont="1" applyFill="1" applyBorder="1" applyAlignment="1">
      <alignment horizontal="left"/>
    </xf>
    <xf numFmtId="0" fontId="19" fillId="24" borderId="34" xfId="0" applyFont="1" applyFill="1" applyBorder="1" applyAlignment="1">
      <alignment horizontal="left" wrapText="1"/>
    </xf>
    <xf numFmtId="0" fontId="25" fillId="18" borderId="34" xfId="0" applyFont="1" applyFill="1" applyBorder="1" applyAlignment="1">
      <alignment horizontal="left" wrapText="1"/>
    </xf>
    <xf numFmtId="0" fontId="4" fillId="19" borderId="34" xfId="0" applyFont="1" applyFill="1" applyBorder="1" applyAlignment="1">
      <alignment horizontal="left" wrapText="1"/>
    </xf>
    <xf numFmtId="0" fontId="4" fillId="25" borderId="34" xfId="0" applyFont="1" applyFill="1" applyBorder="1" applyAlignment="1">
      <alignment horizontal="left" wrapText="1"/>
    </xf>
    <xf numFmtId="0" fontId="25" fillId="0" borderId="34" xfId="0" applyFont="1" applyBorder="1" applyAlignment="1">
      <alignment horizontal="left" wrapText="1"/>
    </xf>
    <xf numFmtId="0" fontId="25" fillId="26" borderId="34" xfId="0" applyFont="1" applyFill="1" applyBorder="1" applyAlignment="1">
      <alignment horizontal="left" wrapText="1"/>
    </xf>
    <xf numFmtId="0" fontId="27" fillId="26" borderId="34" xfId="0" applyFont="1" applyFill="1" applyBorder="1" applyAlignment="1">
      <alignment horizontal="left" wrapText="1"/>
    </xf>
    <xf numFmtId="0" fontId="25" fillId="14" borderId="34" xfId="0" applyFont="1" applyFill="1" applyBorder="1" applyAlignment="1">
      <alignment horizontal="left" wrapText="1"/>
    </xf>
    <xf numFmtId="0" fontId="4" fillId="27" borderId="34" xfId="0" applyFont="1" applyFill="1" applyBorder="1" applyAlignment="1">
      <alignment horizontal="left"/>
    </xf>
    <xf numFmtId="0" fontId="4" fillId="27" borderId="34" xfId="0" applyFont="1" applyFill="1" applyBorder="1" applyAlignment="1">
      <alignment horizontal="left" wrapText="1"/>
    </xf>
    <xf numFmtId="0" fontId="7" fillId="17" borderId="47" xfId="0" applyFont="1" applyFill="1" applyBorder="1" applyProtection="1"/>
    <xf numFmtId="0" fontId="7" fillId="0" borderId="47" xfId="0" applyFont="1" applyBorder="1" applyAlignment="1" applyProtection="1">
      <alignment horizontal="right"/>
    </xf>
    <xf numFmtId="0" fontId="7" fillId="0" borderId="47" xfId="1" applyNumberFormat="1" applyFont="1" applyBorder="1" applyAlignment="1" applyProtection="1">
      <alignment horizontal="center"/>
    </xf>
    <xf numFmtId="0" fontId="7" fillId="0" borderId="47" xfId="0" applyFont="1" applyBorder="1" applyAlignment="1" applyProtection="1">
      <alignment horizontal="left"/>
    </xf>
    <xf numFmtId="0" fontId="7" fillId="0" borderId="47" xfId="0" applyFont="1" applyBorder="1" applyProtection="1"/>
    <xf numFmtId="165" fontId="7" fillId="0" borderId="47" xfId="1" applyNumberFormat="1" applyFont="1" applyBorder="1" applyProtection="1"/>
    <xf numFmtId="9" fontId="7" fillId="0" borderId="47" xfId="1" applyNumberFormat="1" applyFont="1" applyBorder="1" applyProtection="1"/>
    <xf numFmtId="0" fontId="7" fillId="19" borderId="47" xfId="0" applyFont="1" applyFill="1" applyBorder="1" applyAlignment="1" applyProtection="1">
      <alignment horizontal="right"/>
    </xf>
    <xf numFmtId="0" fontId="7" fillId="19" borderId="47" xfId="0" applyFont="1" applyFill="1" applyBorder="1" applyAlignment="1" applyProtection="1">
      <alignment horizontal="left"/>
    </xf>
    <xf numFmtId="0" fontId="7" fillId="19" borderId="47" xfId="0" applyFont="1" applyFill="1" applyBorder="1" applyProtection="1"/>
    <xf numFmtId="165" fontId="7" fillId="19" borderId="47" xfId="1" applyNumberFormat="1" applyFont="1" applyFill="1" applyBorder="1" applyProtection="1"/>
    <xf numFmtId="164" fontId="7" fillId="17" borderId="47" xfId="64" applyNumberFormat="1" applyFont="1" applyFill="1" applyBorder="1" applyProtection="1"/>
    <xf numFmtId="164" fontId="7" fillId="19" borderId="47" xfId="64" applyNumberFormat="1" applyFont="1" applyFill="1" applyBorder="1" applyProtection="1"/>
    <xf numFmtId="164" fontId="7" fillId="0" borderId="47" xfId="64" applyNumberFormat="1" applyFont="1" applyBorder="1" applyProtection="1"/>
    <xf numFmtId="0" fontId="4" fillId="18" borderId="47" xfId="0" applyFont="1" applyFill="1" applyBorder="1" applyAlignment="1" applyProtection="1">
      <alignment horizontal="center"/>
    </xf>
    <xf numFmtId="0" fontId="4" fillId="18" borderId="47" xfId="0" applyFont="1" applyFill="1" applyBorder="1" applyProtection="1">
      <protection locked="0"/>
    </xf>
    <xf numFmtId="44" fontId="8" fillId="0" borderId="47" xfId="1" applyFont="1" applyBorder="1"/>
    <xf numFmtId="42" fontId="18" fillId="0" borderId="47" xfId="1" applyNumberFormat="1" applyFont="1" applyFill="1" applyBorder="1" applyAlignment="1" applyProtection="1">
      <alignment horizontal="right" wrapText="1" readingOrder="1"/>
      <protection locked="0"/>
    </xf>
    <xf numFmtId="42" fontId="18" fillId="20" borderId="47" xfId="1" applyNumberFormat="1" applyFont="1" applyFill="1" applyBorder="1" applyAlignment="1" applyProtection="1">
      <alignment horizontal="right"/>
    </xf>
    <xf numFmtId="0" fontId="18" fillId="20" borderId="47" xfId="0" applyNumberFormat="1" applyFont="1" applyFill="1" applyBorder="1" applyAlignment="1" applyProtection="1">
      <alignment horizontal="left" vertical="top" wrapText="1" readingOrder="1"/>
    </xf>
    <xf numFmtId="44" fontId="18" fillId="20" borderId="47" xfId="1" applyFont="1" applyFill="1" applyBorder="1" applyAlignment="1" applyProtection="1">
      <alignment horizontal="right"/>
    </xf>
    <xf numFmtId="0" fontId="18" fillId="0" borderId="47" xfId="0" applyNumberFormat="1" applyFont="1" applyFill="1" applyBorder="1" applyAlignment="1" applyProtection="1">
      <alignment horizontal="left" vertical="top" wrapText="1" readingOrder="1"/>
    </xf>
    <xf numFmtId="44" fontId="4" fillId="6" borderId="47" xfId="1" applyFont="1" applyFill="1" applyBorder="1" applyAlignment="1" applyProtection="1"/>
    <xf numFmtId="42" fontId="18" fillId="20" borderId="47" xfId="1" applyNumberFormat="1" applyFont="1" applyFill="1" applyBorder="1" applyAlignment="1" applyProtection="1"/>
    <xf numFmtId="0" fontId="17" fillId="28" borderId="51" xfId="0" applyNumberFormat="1" applyFont="1" applyFill="1" applyBorder="1" applyAlignment="1" applyProtection="1">
      <alignment vertical="top" readingOrder="1"/>
    </xf>
    <xf numFmtId="0" fontId="8" fillId="0" borderId="47" xfId="0" applyFont="1" applyBorder="1" applyAlignment="1" applyProtection="1">
      <alignment horizontal="right"/>
    </xf>
    <xf numFmtId="44" fontId="8" fillId="0" borderId="47" xfId="1" applyFont="1" applyBorder="1" applyProtection="1"/>
    <xf numFmtId="0" fontId="17" fillId="0" borderId="47" xfId="0" applyNumberFormat="1" applyFont="1" applyFill="1" applyBorder="1" applyAlignment="1" applyProtection="1">
      <alignment horizontal="right" vertical="top" wrapText="1" readingOrder="1"/>
    </xf>
    <xf numFmtId="44" fontId="17" fillId="0" borderId="47" xfId="0" applyNumberFormat="1" applyFont="1" applyFill="1" applyBorder="1" applyAlignment="1" applyProtection="1">
      <alignment horizontal="left" vertical="top" wrapText="1" readingOrder="1"/>
    </xf>
    <xf numFmtId="42" fontId="18" fillId="21" borderId="47" xfId="1" applyNumberFormat="1" applyFont="1" applyFill="1" applyBorder="1" applyAlignment="1" applyProtection="1">
      <alignment horizontal="right"/>
      <protection locked="0"/>
    </xf>
    <xf numFmtId="0" fontId="4" fillId="20" borderId="49" xfId="0" applyFont="1" applyFill="1" applyBorder="1" applyProtection="1"/>
    <xf numFmtId="165" fontId="8" fillId="0" borderId="47" xfId="1" applyNumberFormat="1" applyFont="1" applyBorder="1" applyProtection="1"/>
    <xf numFmtId="165" fontId="17" fillId="0" borderId="47" xfId="0" applyNumberFormat="1" applyFont="1" applyFill="1" applyBorder="1" applyAlignment="1" applyProtection="1">
      <alignment horizontal="left" vertical="top" wrapText="1" readingOrder="1"/>
    </xf>
    <xf numFmtId="42" fontId="18" fillId="21" borderId="47" xfId="1" applyNumberFormat="1" applyFont="1" applyFill="1" applyBorder="1" applyAlignment="1" applyProtection="1">
      <alignment horizontal="right"/>
    </xf>
    <xf numFmtId="0" fontId="17" fillId="28" borderId="52" xfId="0" applyNumberFormat="1" applyFont="1" applyFill="1" applyBorder="1" applyAlignment="1" applyProtection="1">
      <alignment vertical="top" readingOrder="1"/>
    </xf>
    <xf numFmtId="0" fontId="4" fillId="28" borderId="52" xfId="0" applyFont="1" applyFill="1" applyBorder="1" applyProtection="1"/>
    <xf numFmtId="0" fontId="4" fillId="0" borderId="49" xfId="0" applyFont="1" applyFill="1" applyBorder="1" applyProtection="1"/>
    <xf numFmtId="44" fontId="18" fillId="21" borderId="47" xfId="1" applyFont="1" applyFill="1" applyBorder="1" applyAlignment="1" applyProtection="1">
      <alignment horizontal="right"/>
    </xf>
    <xf numFmtId="44" fontId="18" fillId="0" borderId="47" xfId="1" applyFont="1" applyFill="1" applyBorder="1" applyAlignment="1" applyProtection="1">
      <alignment horizontal="right"/>
    </xf>
    <xf numFmtId="42" fontId="18" fillId="0" borderId="47" xfId="1" applyNumberFormat="1" applyFont="1" applyFill="1" applyBorder="1" applyAlignment="1" applyProtection="1">
      <alignment horizontal="right"/>
    </xf>
    <xf numFmtId="42" fontId="4" fillId="6" borderId="47" xfId="1" applyNumberFormat="1" applyFont="1" applyFill="1" applyBorder="1" applyAlignment="1"/>
    <xf numFmtId="42" fontId="4" fillId="6" borderId="47" xfId="1" applyNumberFormat="1" applyFont="1" applyFill="1" applyBorder="1" applyAlignment="1" applyProtection="1"/>
    <xf numFmtId="0" fontId="18" fillId="34" borderId="47" xfId="0" applyNumberFormat="1" applyFont="1" applyFill="1" applyBorder="1" applyAlignment="1">
      <alignment horizontal="left" vertical="top" wrapText="1" readingOrder="1"/>
    </xf>
    <xf numFmtId="42" fontId="18" fillId="34" borderId="47" xfId="1" applyNumberFormat="1" applyFont="1" applyFill="1" applyBorder="1" applyAlignment="1" applyProtection="1">
      <alignment horizontal="right"/>
      <protection locked="0"/>
    </xf>
    <xf numFmtId="0" fontId="18" fillId="34" borderId="47" xfId="0" applyNumberFormat="1" applyFont="1" applyFill="1" applyBorder="1" applyAlignment="1" applyProtection="1">
      <alignment horizontal="left" vertical="top" wrapText="1" readingOrder="1"/>
    </xf>
    <xf numFmtId="0" fontId="18" fillId="9" borderId="47" xfId="0" applyNumberFormat="1" applyFont="1" applyFill="1" applyBorder="1" applyAlignment="1" applyProtection="1">
      <alignment horizontal="left" vertical="top" wrapText="1" readingOrder="1"/>
    </xf>
    <xf numFmtId="42" fontId="18" fillId="9" borderId="47" xfId="1" applyNumberFormat="1" applyFont="1" applyFill="1" applyBorder="1" applyAlignment="1" applyProtection="1">
      <alignment horizontal="right"/>
      <protection locked="0"/>
    </xf>
    <xf numFmtId="42" fontId="18" fillId="34" borderId="47" xfId="1" applyNumberFormat="1" applyFont="1" applyFill="1" applyBorder="1" applyAlignment="1" applyProtection="1">
      <alignment horizontal="right"/>
    </xf>
    <xf numFmtId="42" fontId="18" fillId="9" borderId="47" xfId="1" applyNumberFormat="1" applyFont="1" applyFill="1" applyBorder="1" applyAlignment="1" applyProtection="1">
      <alignment horizontal="right"/>
    </xf>
    <xf numFmtId="42" fontId="18" fillId="8" borderId="47" xfId="1" applyNumberFormat="1" applyFont="1" applyFill="1" applyBorder="1" applyAlignment="1" applyProtection="1">
      <alignment horizontal="right"/>
    </xf>
    <xf numFmtId="0" fontId="4" fillId="8" borderId="49" xfId="0" applyFont="1" applyFill="1" applyBorder="1" applyProtection="1"/>
    <xf numFmtId="0" fontId="4" fillId="7" borderId="49" xfId="0" applyFont="1" applyFill="1" applyBorder="1" applyProtection="1"/>
    <xf numFmtId="42" fontId="18" fillId="7" borderId="47" xfId="1" applyNumberFormat="1" applyFont="1" applyFill="1" applyBorder="1" applyAlignment="1" applyProtection="1">
      <alignment horizontal="right"/>
    </xf>
    <xf numFmtId="164" fontId="8" fillId="0" borderId="51" xfId="61" applyNumberFormat="1" applyFont="1" applyBorder="1" applyProtection="1">
      <protection locked="0"/>
    </xf>
    <xf numFmtId="164" fontId="8" fillId="0" borderId="49" xfId="61" applyNumberFormat="1" applyFont="1" applyBorder="1" applyProtection="1">
      <protection locked="0"/>
    </xf>
    <xf numFmtId="164" fontId="4" fillId="0" borderId="51" xfId="61" applyNumberFormat="1" applyFont="1" applyBorder="1" applyProtection="1">
      <protection locked="0"/>
    </xf>
    <xf numFmtId="164" fontId="4" fillId="0" borderId="52" xfId="61" applyNumberFormat="1" applyFont="1" applyBorder="1" applyProtection="1">
      <protection locked="0"/>
    </xf>
    <xf numFmtId="164" fontId="4" fillId="0" borderId="49" xfId="61" applyNumberFormat="1" applyFont="1" applyBorder="1" applyProtection="1">
      <protection locked="0"/>
    </xf>
    <xf numFmtId="49" fontId="4" fillId="0" borderId="51" xfId="61" applyNumberFormat="1" applyFont="1" applyBorder="1" applyProtection="1">
      <protection locked="0"/>
    </xf>
    <xf numFmtId="49" fontId="4" fillId="0" borderId="49" xfId="61" applyNumberFormat="1" applyFont="1" applyBorder="1" applyProtection="1">
      <protection locked="0"/>
    </xf>
    <xf numFmtId="164" fontId="4" fillId="0" borderId="50" xfId="58" applyNumberFormat="1" applyFont="1" applyFill="1" applyBorder="1" applyProtection="1"/>
    <xf numFmtId="164" fontId="8" fillId="0" borderId="53" xfId="58" applyNumberFormat="1" applyFont="1" applyFill="1" applyBorder="1" applyAlignment="1" applyProtection="1">
      <alignment horizontal="center"/>
    </xf>
    <xf numFmtId="164" fontId="8" fillId="0" borderId="50" xfId="58" applyNumberFormat="1" applyFont="1" applyFill="1" applyBorder="1" applyAlignment="1" applyProtection="1">
      <alignment horizontal="center"/>
    </xf>
    <xf numFmtId="0" fontId="4" fillId="0" borderId="53" xfId="0" applyFont="1" applyBorder="1"/>
    <xf numFmtId="164" fontId="8" fillId="0" borderId="46" xfId="58" applyNumberFormat="1" applyFont="1" applyFill="1" applyBorder="1" applyAlignment="1" applyProtection="1">
      <alignment horizontal="center"/>
    </xf>
    <xf numFmtId="164" fontId="4" fillId="0" borderId="47" xfId="58" applyNumberFormat="1" applyFont="1" applyBorder="1" applyProtection="1"/>
    <xf numFmtId="164" fontId="4" fillId="20" borderId="47" xfId="58" applyNumberFormat="1" applyFont="1" applyFill="1" applyBorder="1" applyProtection="1"/>
    <xf numFmtId="164" fontId="4" fillId="0" borderId="47" xfId="58" applyNumberFormat="1" applyFont="1" applyBorder="1" applyProtection="1">
      <protection locked="0"/>
    </xf>
    <xf numFmtId="164" fontId="4" fillId="6" borderId="47" xfId="58" applyNumberFormat="1" applyFont="1" applyFill="1" applyBorder="1" applyProtection="1"/>
    <xf numFmtId="49" fontId="4" fillId="0" borderId="51" xfId="61" applyNumberFormat="1" applyFont="1" applyBorder="1" applyAlignment="1" applyProtection="1">
      <alignment horizontal="left" indent="1"/>
      <protection locked="0"/>
    </xf>
    <xf numFmtId="49" fontId="14" fillId="0" borderId="51" xfId="4" applyNumberFormat="1" applyBorder="1" applyAlignment="1" applyProtection="1">
      <protection locked="0"/>
    </xf>
    <xf numFmtId="0" fontId="57" fillId="14" borderId="34" xfId="0" applyFont="1" applyFill="1" applyBorder="1" applyAlignment="1" applyProtection="1">
      <alignment horizontal="center" vertical="center"/>
    </xf>
    <xf numFmtId="44" fontId="46" fillId="19" borderId="0" xfId="1" applyFont="1" applyFill="1" applyBorder="1" applyAlignment="1" applyProtection="1"/>
    <xf numFmtId="0" fontId="0" fillId="0" borderId="19" xfId="0" applyBorder="1" applyAlignment="1" applyProtection="1"/>
    <xf numFmtId="0" fontId="4" fillId="0" borderId="0" xfId="0" applyFont="1" applyBorder="1" applyAlignment="1" applyProtection="1"/>
    <xf numFmtId="0" fontId="0" fillId="0" borderId="3" xfId="0" applyBorder="1" applyAlignment="1" applyProtection="1"/>
    <xf numFmtId="0" fontId="0" fillId="0" borderId="17" xfId="0" applyFont="1" applyFill="1" applyBorder="1" applyAlignment="1" applyProtection="1"/>
    <xf numFmtId="0" fontId="57" fillId="14" borderId="34" xfId="0" applyFont="1" applyFill="1" applyBorder="1" applyAlignment="1" applyProtection="1">
      <alignment vertical="center"/>
    </xf>
    <xf numFmtId="165" fontId="56" fillId="35" borderId="13" xfId="0" applyNumberFormat="1" applyFont="1" applyFill="1" applyBorder="1" applyAlignment="1" applyProtection="1">
      <alignment vertical="center" wrapText="1"/>
    </xf>
    <xf numFmtId="0" fontId="56" fillId="35" borderId="0" xfId="0" applyFont="1" applyFill="1" applyBorder="1" applyAlignment="1" applyProtection="1">
      <alignment vertical="center" wrapText="1"/>
    </xf>
    <xf numFmtId="0" fontId="56" fillId="35" borderId="13" xfId="0" applyFont="1" applyFill="1" applyBorder="1" applyAlignment="1" applyProtection="1">
      <alignment vertical="center" wrapText="1"/>
    </xf>
    <xf numFmtId="165" fontId="44" fillId="6" borderId="47" xfId="1" applyNumberFormat="1" applyFont="1" applyFill="1" applyBorder="1" applyAlignment="1" applyProtection="1">
      <alignment horizontal="center" vertical="center"/>
      <protection locked="0"/>
    </xf>
    <xf numFmtId="165" fontId="46" fillId="6" borderId="47" xfId="1" applyNumberFormat="1" applyFont="1" applyFill="1" applyBorder="1" applyAlignment="1" applyProtection="1">
      <alignment horizontal="center" vertical="center"/>
      <protection locked="0"/>
    </xf>
    <xf numFmtId="0" fontId="46" fillId="7" borderId="34" xfId="0" applyFont="1" applyFill="1" applyBorder="1" applyAlignment="1" applyProtection="1">
      <alignment horizontal="center" wrapText="1"/>
    </xf>
    <xf numFmtId="0" fontId="44" fillId="14" borderId="34" xfId="0" applyFont="1" applyFill="1" applyBorder="1" applyAlignment="1" applyProtection="1">
      <alignment horizontal="center"/>
    </xf>
    <xf numFmtId="165" fontId="44" fillId="14" borderId="55" xfId="1" applyNumberFormat="1" applyFont="1" applyFill="1" applyBorder="1" applyAlignment="1" applyProtection="1">
      <alignment vertical="center"/>
    </xf>
    <xf numFmtId="17" fontId="44" fillId="14" borderId="55" xfId="0" applyNumberFormat="1" applyFont="1" applyFill="1" applyBorder="1" applyAlignment="1" applyProtection="1">
      <alignment horizontal="center" wrapText="1"/>
    </xf>
    <xf numFmtId="0" fontId="0" fillId="31" borderId="3" xfId="0" applyFont="1" applyFill="1" applyBorder="1" applyProtection="1"/>
    <xf numFmtId="0" fontId="0" fillId="31" borderId="4" xfId="0" applyFont="1" applyFill="1" applyBorder="1" applyProtection="1"/>
    <xf numFmtId="5" fontId="41" fillId="17" borderId="54" xfId="0" applyNumberFormat="1" applyFont="1" applyFill="1" applyBorder="1" applyAlignment="1">
      <alignment horizontal="left"/>
    </xf>
    <xf numFmtId="5" fontId="41" fillId="17" borderId="54" xfId="0" applyNumberFormat="1" applyFont="1" applyFill="1" applyBorder="1"/>
    <xf numFmtId="5" fontId="41" fillId="0" borderId="54" xfId="0" applyNumberFormat="1" applyFont="1" applyBorder="1"/>
    <xf numFmtId="5" fontId="41" fillId="0" borderId="54" xfId="0" applyNumberFormat="1" applyFont="1" applyBorder="1" applyAlignment="1">
      <alignment horizontal="left"/>
    </xf>
    <xf numFmtId="5" fontId="41" fillId="6" borderId="54" xfId="0" applyNumberFormat="1" applyFont="1" applyFill="1" applyBorder="1"/>
    <xf numFmtId="42" fontId="18" fillId="20" borderId="54" xfId="1" applyNumberFormat="1" applyFont="1" applyFill="1" applyBorder="1" applyAlignment="1" applyProtection="1">
      <alignment horizontal="right"/>
    </xf>
    <xf numFmtId="44" fontId="18" fillId="20" borderId="54" xfId="1" applyFont="1" applyFill="1" applyBorder="1" applyAlignment="1" applyProtection="1">
      <alignment horizontal="right"/>
    </xf>
    <xf numFmtId="44" fontId="4" fillId="6" borderId="54" xfId="1" applyFont="1" applyFill="1" applyBorder="1" applyAlignment="1" applyProtection="1"/>
    <xf numFmtId="42" fontId="18" fillId="0" borderId="54" xfId="1" applyNumberFormat="1" applyFont="1" applyFill="1" applyBorder="1" applyAlignment="1" applyProtection="1">
      <alignment horizontal="right" wrapText="1" readingOrder="1"/>
      <protection locked="0"/>
    </xf>
    <xf numFmtId="42" fontId="18" fillId="20" borderId="54" xfId="1" applyNumberFormat="1" applyFont="1" applyFill="1" applyBorder="1" applyAlignment="1" applyProtection="1"/>
    <xf numFmtId="42" fontId="18" fillId="21" borderId="54" xfId="1" applyNumberFormat="1" applyFont="1" applyFill="1" applyBorder="1" applyAlignment="1" applyProtection="1">
      <alignment horizontal="right"/>
      <protection locked="0"/>
    </xf>
    <xf numFmtId="0" fontId="8" fillId="0" borderId="54" xfId="0" applyFont="1" applyBorder="1" applyAlignment="1" applyProtection="1">
      <alignment horizontal="right"/>
    </xf>
    <xf numFmtId="0" fontId="17" fillId="0" borderId="54" xfId="0" applyNumberFormat="1" applyFont="1" applyFill="1" applyBorder="1" applyAlignment="1" applyProtection="1">
      <alignment horizontal="right" vertical="top" wrapText="1" readingOrder="1"/>
    </xf>
    <xf numFmtId="44" fontId="8" fillId="0" borderId="0" xfId="1" applyFont="1" applyBorder="1" applyProtection="1"/>
    <xf numFmtId="44" fontId="17" fillId="0" borderId="0" xfId="0" applyNumberFormat="1" applyFont="1" applyFill="1" applyBorder="1" applyAlignment="1" applyProtection="1">
      <alignment horizontal="left" vertical="top" wrapText="1" readingOrder="1"/>
    </xf>
    <xf numFmtId="165" fontId="8" fillId="0" borderId="0" xfId="1" applyNumberFormat="1" applyFont="1" applyBorder="1" applyProtection="1"/>
    <xf numFmtId="165" fontId="17" fillId="0" borderId="0" xfId="0" applyNumberFormat="1" applyFont="1" applyFill="1" applyBorder="1" applyAlignment="1" applyProtection="1">
      <alignment horizontal="left" vertical="top" wrapText="1" readingOrder="1"/>
    </xf>
    <xf numFmtId="0" fontId="17" fillId="28" borderId="56" xfId="0" applyNumberFormat="1" applyFont="1" applyFill="1" applyBorder="1" applyAlignment="1" applyProtection="1">
      <alignment vertical="top" readingOrder="1"/>
    </xf>
    <xf numFmtId="0" fontId="4" fillId="28" borderId="0" xfId="0" applyFont="1" applyFill="1" applyBorder="1" applyProtection="1"/>
    <xf numFmtId="0" fontId="17" fillId="0" borderId="0" xfId="0" applyNumberFormat="1" applyFont="1" applyFill="1" applyBorder="1" applyAlignment="1" applyProtection="1">
      <alignment horizontal="right" vertical="top" wrapText="1" readingOrder="1"/>
    </xf>
    <xf numFmtId="0" fontId="8" fillId="0" borderId="32" xfId="0" applyFont="1" applyBorder="1" applyAlignment="1" applyProtection="1">
      <alignment horizontal="right"/>
    </xf>
    <xf numFmtId="44" fontId="18" fillId="21" borderId="54" xfId="1" applyFont="1" applyFill="1" applyBorder="1" applyAlignment="1" applyProtection="1">
      <alignment horizontal="right"/>
    </xf>
    <xf numFmtId="0" fontId="8" fillId="0" borderId="2" xfId="0" applyFont="1" applyBorder="1" applyAlignment="1" applyProtection="1">
      <alignment horizontal="right"/>
    </xf>
    <xf numFmtId="44" fontId="18" fillId="0" borderId="0" xfId="1" applyFont="1" applyFill="1" applyBorder="1" applyAlignment="1" applyProtection="1">
      <alignment horizontal="right"/>
    </xf>
    <xf numFmtId="5" fontId="41" fillId="4" borderId="54" xfId="0" applyNumberFormat="1" applyFont="1" applyFill="1" applyBorder="1"/>
    <xf numFmtId="0" fontId="7" fillId="32" borderId="0" xfId="0" applyFont="1" applyFill="1"/>
    <xf numFmtId="40" fontId="62" fillId="0" borderId="0" xfId="0" applyNumberFormat="1" applyFont="1" applyAlignment="1">
      <alignment horizontal="right" vertical="top" wrapText="1"/>
    </xf>
    <xf numFmtId="40" fontId="7" fillId="7" borderId="0" xfId="0" applyNumberFormat="1" applyFont="1" applyFill="1"/>
    <xf numFmtId="14" fontId="0" fillId="0" borderId="0" xfId="0" applyNumberFormat="1" applyBorder="1" applyProtection="1"/>
    <xf numFmtId="0" fontId="8" fillId="0" borderId="19" xfId="0" applyFont="1" applyBorder="1" applyProtection="1"/>
    <xf numFmtId="0" fontId="8" fillId="0" borderId="0" xfId="0" applyFont="1" applyBorder="1" applyProtection="1"/>
    <xf numFmtId="0" fontId="8" fillId="0" borderId="3" xfId="0" applyFont="1" applyBorder="1" applyProtection="1"/>
    <xf numFmtId="0" fontId="8" fillId="33" borderId="0" xfId="0" applyFont="1" applyFill="1" applyBorder="1" applyProtection="1"/>
    <xf numFmtId="0" fontId="0" fillId="6" borderId="4" xfId="0" applyFill="1" applyBorder="1" applyProtection="1"/>
    <xf numFmtId="14" fontId="8" fillId="33" borderId="0" xfId="0" applyNumberFormat="1" applyFont="1" applyFill="1" applyBorder="1" applyAlignment="1" applyProtection="1">
      <alignment horizontal="center"/>
    </xf>
    <xf numFmtId="14" fontId="8" fillId="0" borderId="0" xfId="0" applyNumberFormat="1" applyFont="1" applyBorder="1" applyProtection="1"/>
    <xf numFmtId="0" fontId="8" fillId="0" borderId="0" xfId="0" applyFont="1" applyBorder="1" applyAlignment="1" applyProtection="1">
      <alignment horizontal="center"/>
    </xf>
    <xf numFmtId="0" fontId="7" fillId="34" borderId="58" xfId="0" applyFont="1" applyFill="1" applyBorder="1"/>
    <xf numFmtId="0" fontId="7" fillId="34" borderId="59" xfId="0" applyFont="1" applyFill="1" applyBorder="1"/>
    <xf numFmtId="0" fontId="7" fillId="34" borderId="60" xfId="0" applyFont="1" applyFill="1" applyBorder="1"/>
    <xf numFmtId="0" fontId="7" fillId="9" borderId="58" xfId="0" applyFont="1" applyFill="1" applyBorder="1"/>
    <xf numFmtId="0" fontId="7" fillId="9" borderId="60" xfId="0" applyFont="1" applyFill="1" applyBorder="1"/>
    <xf numFmtId="0" fontId="7" fillId="34" borderId="12" xfId="0" applyFont="1" applyFill="1" applyBorder="1"/>
    <xf numFmtId="0" fontId="7" fillId="34" borderId="54" xfId="0" applyFont="1" applyFill="1" applyBorder="1"/>
    <xf numFmtId="0" fontId="7" fillId="34" borderId="61" xfId="0" applyFont="1" applyFill="1" applyBorder="1"/>
    <xf numFmtId="0" fontId="7" fillId="9" borderId="12" xfId="0" applyFont="1" applyFill="1" applyBorder="1"/>
    <xf numFmtId="0" fontId="7" fillId="9" borderId="61" xfId="0" applyFont="1" applyFill="1" applyBorder="1"/>
    <xf numFmtId="0" fontId="7" fillId="9" borderId="62" xfId="0" applyFont="1" applyFill="1" applyBorder="1"/>
    <xf numFmtId="0" fontId="7" fillId="9" borderId="64" xfId="0" applyFont="1" applyFill="1" applyBorder="1"/>
    <xf numFmtId="0" fontId="7" fillId="34" borderId="62" xfId="0" applyFont="1" applyFill="1" applyBorder="1"/>
    <xf numFmtId="0" fontId="7" fillId="34" borderId="63" xfId="0" applyFont="1" applyFill="1" applyBorder="1"/>
    <xf numFmtId="0" fontId="7" fillId="34" borderId="64" xfId="0" applyFont="1" applyFill="1" applyBorder="1"/>
    <xf numFmtId="0" fontId="6" fillId="6" borderId="0" xfId="0" applyFont="1" applyFill="1" applyBorder="1"/>
    <xf numFmtId="0" fontId="7" fillId="6" borderId="0" xfId="0" applyFont="1" applyFill="1"/>
    <xf numFmtId="0" fontId="6" fillId="0" borderId="0" xfId="0" applyFont="1" applyFill="1" applyBorder="1"/>
    <xf numFmtId="14" fontId="7" fillId="6" borderId="66" xfId="0" applyNumberFormat="1" applyFont="1" applyFill="1" applyBorder="1" applyAlignment="1" applyProtection="1">
      <protection locked="0"/>
    </xf>
    <xf numFmtId="0" fontId="17" fillId="28" borderId="54" xfId="0" applyNumberFormat="1" applyFont="1" applyFill="1" applyBorder="1" applyAlignment="1" applyProtection="1">
      <alignment horizontal="center" vertical="top" wrapText="1" readingOrder="1"/>
    </xf>
    <xf numFmtId="42" fontId="18" fillId="15" borderId="47" xfId="1" applyNumberFormat="1" applyFont="1" applyFill="1" applyBorder="1" applyAlignment="1" applyProtection="1">
      <alignment horizontal="right" wrapText="1" readingOrder="1"/>
      <protection locked="0"/>
    </xf>
    <xf numFmtId="0" fontId="17" fillId="28" borderId="68" xfId="0" applyNumberFormat="1" applyFont="1" applyFill="1" applyBorder="1" applyAlignment="1" applyProtection="1">
      <alignment horizontal="center" vertical="top" wrapText="1" readingOrder="1"/>
    </xf>
    <xf numFmtId="42" fontId="18" fillId="15" borderId="68" xfId="1" applyNumberFormat="1" applyFont="1" applyFill="1" applyBorder="1" applyAlignment="1" applyProtection="1">
      <alignment horizontal="right" wrapText="1" readingOrder="1"/>
      <protection locked="0"/>
    </xf>
    <xf numFmtId="42" fontId="18" fillId="20" borderId="68" xfId="1" applyNumberFormat="1" applyFont="1" applyFill="1" applyBorder="1" applyAlignment="1" applyProtection="1">
      <alignment horizontal="right"/>
    </xf>
    <xf numFmtId="44" fontId="18" fillId="20" borderId="68" xfId="1" applyFont="1" applyFill="1" applyBorder="1" applyAlignment="1" applyProtection="1">
      <alignment horizontal="right"/>
    </xf>
    <xf numFmtId="44" fontId="4" fillId="6" borderId="68" xfId="1" applyFont="1" applyFill="1" applyBorder="1" applyAlignment="1" applyProtection="1"/>
    <xf numFmtId="44" fontId="18" fillId="20" borderId="12" xfId="1" applyFont="1" applyFill="1" applyBorder="1" applyAlignment="1" applyProtection="1">
      <alignment horizontal="right"/>
    </xf>
    <xf numFmtId="44" fontId="4" fillId="6" borderId="62" xfId="1" applyFont="1" applyFill="1" applyBorder="1" applyAlignment="1" applyProtection="1"/>
    <xf numFmtId="44" fontId="4" fillId="6" borderId="63" xfId="1" applyFont="1" applyFill="1" applyBorder="1" applyAlignment="1" applyProtection="1"/>
    <xf numFmtId="44" fontId="4" fillId="6" borderId="64" xfId="1" applyFont="1" applyFill="1" applyBorder="1" applyAlignment="1" applyProtection="1"/>
    <xf numFmtId="42" fontId="50" fillId="14" borderId="38" xfId="1" applyNumberFormat="1" applyFont="1" applyFill="1" applyBorder="1" applyAlignment="1" applyProtection="1">
      <alignment horizontal="right"/>
    </xf>
    <xf numFmtId="0" fontId="0" fillId="0" borderId="0" xfId="0" applyBorder="1" applyAlignment="1" applyProtection="1"/>
    <xf numFmtId="0" fontId="0" fillId="0" borderId="0" xfId="0" applyBorder="1" applyAlignment="1" applyProtection="1"/>
    <xf numFmtId="0" fontId="4" fillId="0" borderId="33" xfId="0" applyFont="1" applyBorder="1" applyProtection="1"/>
    <xf numFmtId="0" fontId="6" fillId="3" borderId="16" xfId="0" applyFont="1" applyFill="1" applyBorder="1" applyAlignment="1" applyProtection="1">
      <alignment horizontal="center"/>
    </xf>
    <xf numFmtId="49" fontId="17" fillId="6" borderId="7" xfId="0" applyNumberFormat="1" applyFont="1" applyFill="1" applyBorder="1" applyAlignment="1" applyProtection="1">
      <alignment vertical="top" readingOrder="1"/>
    </xf>
    <xf numFmtId="0" fontId="4" fillId="0" borderId="0" xfId="0" applyFont="1" applyBorder="1" applyAlignment="1" applyProtection="1">
      <alignment horizontal="right"/>
    </xf>
    <xf numFmtId="41" fontId="8" fillId="28" borderId="47" xfId="0" applyNumberFormat="1" applyFont="1" applyFill="1" applyBorder="1" applyAlignment="1" applyProtection="1">
      <alignment vertical="top" wrapText="1"/>
    </xf>
    <xf numFmtId="42" fontId="18" fillId="0" borderId="54" xfId="1" applyNumberFormat="1" applyFont="1" applyFill="1" applyBorder="1" applyAlignment="1" applyProtection="1">
      <alignment horizontal="right" wrapText="1" readingOrder="1"/>
    </xf>
    <xf numFmtId="42" fontId="18" fillId="0" borderId="12" xfId="1" applyNumberFormat="1" applyFont="1" applyFill="1" applyBorder="1" applyAlignment="1" applyProtection="1">
      <alignment horizontal="right" wrapText="1" readingOrder="1"/>
    </xf>
    <xf numFmtId="0" fontId="17" fillId="0" borderId="7" xfId="0" applyNumberFormat="1" applyFont="1" applyFill="1" applyBorder="1" applyAlignment="1" applyProtection="1">
      <alignment horizontal="left" vertical="top" wrapText="1" readingOrder="1"/>
    </xf>
    <xf numFmtId="44" fontId="36" fillId="0" borderId="0" xfId="1" applyFont="1" applyProtection="1"/>
    <xf numFmtId="42" fontId="18" fillId="6" borderId="12" xfId="1" applyNumberFormat="1" applyFont="1" applyFill="1" applyBorder="1" applyAlignment="1" applyProtection="1">
      <alignment horizontal="right" wrapText="1" readingOrder="1"/>
    </xf>
    <xf numFmtId="42" fontId="18" fillId="6" borderId="54" xfId="1" applyNumberFormat="1" applyFont="1" applyFill="1" applyBorder="1" applyAlignment="1" applyProtection="1">
      <alignment horizontal="right" wrapText="1" readingOrder="1"/>
    </xf>
    <xf numFmtId="0" fontId="17" fillId="37" borderId="58" xfId="0" applyNumberFormat="1" applyFont="1" applyFill="1" applyBorder="1" applyAlignment="1" applyProtection="1">
      <alignment horizontal="center" vertical="top" wrapText="1" readingOrder="1"/>
    </xf>
    <xf numFmtId="0" fontId="17" fillId="37" borderId="59" xfId="0" applyNumberFormat="1" applyFont="1" applyFill="1" applyBorder="1" applyAlignment="1" applyProtection="1">
      <alignment horizontal="center" vertical="top" wrapText="1" readingOrder="1"/>
    </xf>
    <xf numFmtId="0" fontId="17" fillId="37" borderId="60" xfId="0" applyNumberFormat="1" applyFont="1" applyFill="1" applyBorder="1" applyAlignment="1" applyProtection="1">
      <alignment horizontal="center" vertical="top" wrapText="1" readingOrder="1"/>
    </xf>
    <xf numFmtId="0" fontId="17" fillId="28" borderId="50" xfId="0" applyNumberFormat="1" applyFont="1" applyFill="1" applyBorder="1" applyAlignment="1" applyProtection="1">
      <alignment vertical="top" readingOrder="1"/>
    </xf>
    <xf numFmtId="0" fontId="17" fillId="6" borderId="7" xfId="0" applyNumberFormat="1" applyFont="1" applyFill="1" applyBorder="1" applyAlignment="1" applyProtection="1">
      <alignment vertical="top" readingOrder="1"/>
    </xf>
    <xf numFmtId="0" fontId="17" fillId="28" borderId="13" xfId="0" applyNumberFormat="1" applyFont="1" applyFill="1" applyBorder="1" applyAlignment="1" applyProtection="1">
      <alignment vertical="top" readingOrder="1"/>
    </xf>
    <xf numFmtId="0" fontId="8" fillId="6" borderId="7" xfId="0" applyFont="1" applyFill="1" applyBorder="1" applyProtection="1"/>
    <xf numFmtId="44" fontId="17" fillId="0" borderId="2" xfId="0" applyNumberFormat="1" applyFont="1" applyFill="1" applyBorder="1" applyAlignment="1" applyProtection="1">
      <alignment horizontal="left" vertical="top" wrapText="1" readingOrder="1"/>
    </xf>
    <xf numFmtId="42" fontId="18" fillId="31" borderId="47" xfId="1" applyNumberFormat="1" applyFont="1" applyFill="1" applyBorder="1" applyAlignment="1" applyProtection="1"/>
    <xf numFmtId="42" fontId="4" fillId="4" borderId="47" xfId="1" applyNumberFormat="1" applyFont="1" applyFill="1" applyBorder="1" applyAlignment="1" applyProtection="1"/>
    <xf numFmtId="0" fontId="17" fillId="28" borderId="71" xfId="0" applyNumberFormat="1" applyFont="1" applyFill="1" applyBorder="1" applyAlignment="1" applyProtection="1">
      <alignment horizontal="center" vertical="top" wrapText="1" readingOrder="1"/>
    </xf>
    <xf numFmtId="44" fontId="18" fillId="20" borderId="71" xfId="1" applyFont="1" applyFill="1" applyBorder="1" applyAlignment="1" applyProtection="1">
      <alignment horizontal="right"/>
    </xf>
    <xf numFmtId="42" fontId="18" fillId="20" borderId="71" xfId="1" applyNumberFormat="1" applyFont="1" applyFill="1" applyBorder="1" applyAlignment="1" applyProtection="1"/>
    <xf numFmtId="44" fontId="4" fillId="6" borderId="71" xfId="1" applyFont="1" applyFill="1" applyBorder="1" applyAlignment="1" applyProtection="1"/>
    <xf numFmtId="44" fontId="4" fillId="6" borderId="75" xfId="1" applyFont="1" applyFill="1" applyBorder="1" applyAlignment="1" applyProtection="1"/>
    <xf numFmtId="44" fontId="4" fillId="6" borderId="76" xfId="1" applyFont="1" applyFill="1" applyBorder="1" applyAlignment="1" applyProtection="1"/>
    <xf numFmtId="44" fontId="4" fillId="6" borderId="77" xfId="1" applyFont="1" applyFill="1" applyBorder="1" applyAlignment="1" applyProtection="1"/>
    <xf numFmtId="42" fontId="18" fillId="0" borderId="72" xfId="1" applyNumberFormat="1" applyFont="1" applyFill="1" applyBorder="1" applyAlignment="1" applyProtection="1">
      <alignment horizontal="right" wrapText="1" readingOrder="1"/>
    </xf>
    <xf numFmtId="42" fontId="18" fillId="0" borderId="73" xfId="1" applyNumberFormat="1" applyFont="1" applyFill="1" applyBorder="1" applyAlignment="1" applyProtection="1">
      <alignment horizontal="right" wrapText="1" readingOrder="1"/>
    </xf>
    <xf numFmtId="42" fontId="18" fillId="6" borderId="72" xfId="1" applyNumberFormat="1" applyFont="1" applyFill="1" applyBorder="1" applyAlignment="1" applyProtection="1">
      <alignment horizontal="right" wrapText="1" readingOrder="1"/>
    </xf>
    <xf numFmtId="42" fontId="18" fillId="6" borderId="74" xfId="1" applyNumberFormat="1" applyFont="1" applyFill="1" applyBorder="1" applyAlignment="1" applyProtection="1">
      <alignment horizontal="right" wrapText="1" readingOrder="1"/>
    </xf>
    <xf numFmtId="42" fontId="18" fillId="21" borderId="47" xfId="1" applyNumberFormat="1" applyFont="1" applyFill="1" applyBorder="1" applyAlignment="1" applyProtection="1">
      <protection locked="0"/>
    </xf>
    <xf numFmtId="42" fontId="18" fillId="21" borderId="54" xfId="1" applyNumberFormat="1" applyFont="1" applyFill="1" applyBorder="1" applyAlignment="1" applyProtection="1">
      <protection locked="0"/>
    </xf>
    <xf numFmtId="42" fontId="18" fillId="15" borderId="47" xfId="1" applyNumberFormat="1" applyFont="1" applyFill="1" applyBorder="1" applyAlignment="1" applyProtection="1">
      <protection locked="0"/>
    </xf>
    <xf numFmtId="42" fontId="18" fillId="15" borderId="71" xfId="1" applyNumberFormat="1" applyFont="1" applyFill="1" applyBorder="1" applyAlignment="1" applyProtection="1">
      <protection locked="0"/>
    </xf>
    <xf numFmtId="0" fontId="4" fillId="0" borderId="0" xfId="0" applyFont="1" applyAlignment="1" applyProtection="1">
      <alignment horizontal="center"/>
      <protection locked="0"/>
    </xf>
    <xf numFmtId="0" fontId="8" fillId="0" borderId="0" xfId="0" applyFont="1" applyAlignment="1" applyProtection="1">
      <alignment horizontal="center"/>
      <protection locked="0"/>
    </xf>
    <xf numFmtId="0" fontId="0" fillId="0" borderId="0" xfId="0" applyAlignment="1" applyProtection="1">
      <alignment horizontal="left"/>
      <protection locked="0"/>
    </xf>
    <xf numFmtId="0" fontId="4" fillId="0" borderId="0" xfId="0" applyFont="1" applyAlignment="1" applyProtection="1">
      <alignment horizontal="center" vertical="center"/>
      <protection locked="0"/>
    </xf>
    <xf numFmtId="0" fontId="0" fillId="17" borderId="0" xfId="0" applyFill="1" applyAlignment="1" applyProtection="1">
      <alignment horizontal="left"/>
      <protection locked="0"/>
    </xf>
    <xf numFmtId="0" fontId="12" fillId="17" borderId="0" xfId="0" applyFont="1" applyFill="1" applyProtection="1">
      <protection locked="0"/>
    </xf>
    <xf numFmtId="165" fontId="0" fillId="0" borderId="0" xfId="1" applyNumberFormat="1" applyFont="1" applyProtection="1">
      <protection locked="0"/>
    </xf>
    <xf numFmtId="41" fontId="8" fillId="0" borderId="0" xfId="0" applyNumberFormat="1" applyFont="1" applyFill="1" applyAlignment="1" applyProtection="1">
      <alignment horizontal="center"/>
      <protection locked="0"/>
    </xf>
    <xf numFmtId="41" fontId="8" fillId="0" borderId="0" xfId="0" applyNumberFormat="1" applyFont="1" applyFill="1" applyAlignment="1" applyProtection="1">
      <alignment horizontal="left"/>
      <protection locked="0"/>
    </xf>
    <xf numFmtId="165" fontId="0" fillId="0" borderId="0" xfId="26" applyNumberFormat="1" applyFont="1" applyProtection="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protection locked="0"/>
    </xf>
    <xf numFmtId="0" fontId="0" fillId="0" borderId="0" xfId="0" applyAlignment="1" applyProtection="1">
      <protection locked="0"/>
    </xf>
    <xf numFmtId="44" fontId="0" fillId="0" borderId="0" xfId="26" applyNumberFormat="1" applyFont="1" applyProtection="1">
      <protection locked="0"/>
    </xf>
    <xf numFmtId="44" fontId="0" fillId="0" borderId="0" xfId="0" applyNumberFormat="1" applyProtection="1">
      <protection locked="0"/>
    </xf>
    <xf numFmtId="0" fontId="8" fillId="0" borderId="0" xfId="0" applyFont="1" applyAlignment="1" applyProtection="1">
      <protection locked="0"/>
    </xf>
    <xf numFmtId="9" fontId="0" fillId="0" borderId="0" xfId="26" applyFont="1" applyProtection="1">
      <protection locked="0"/>
    </xf>
    <xf numFmtId="0" fontId="4" fillId="0" borderId="0" xfId="0" applyFont="1" applyAlignment="1" applyProtection="1">
      <alignment horizontal="left" vertical="center"/>
      <protection locked="0"/>
    </xf>
    <xf numFmtId="0" fontId="4" fillId="19" borderId="0" xfId="0" applyFont="1" applyFill="1" applyProtection="1">
      <protection locked="0"/>
    </xf>
    <xf numFmtId="165" fontId="0" fillId="0" borderId="0" xfId="0" applyNumberFormat="1" applyProtection="1">
      <protection locked="0"/>
    </xf>
    <xf numFmtId="165" fontId="0" fillId="0" borderId="0" xfId="1" applyNumberFormat="1" applyFont="1" applyAlignment="1" applyProtection="1">
      <alignment horizontal="right"/>
      <protection locked="0"/>
    </xf>
    <xf numFmtId="0" fontId="4" fillId="0" borderId="0" xfId="0" applyFont="1" applyAlignment="1" applyProtection="1">
      <protection locked="0"/>
    </xf>
    <xf numFmtId="9" fontId="8" fillId="0" borderId="0" xfId="26" applyFont="1" applyAlignment="1" applyProtection="1">
      <alignment horizontal="left"/>
      <protection locked="0"/>
    </xf>
    <xf numFmtId="0" fontId="30" fillId="0" borderId="0" xfId="0" applyFont="1" applyAlignment="1" applyProtection="1">
      <protection locked="0"/>
    </xf>
    <xf numFmtId="44" fontId="0" fillId="0" borderId="0" xfId="1" applyFont="1" applyProtection="1">
      <protection locked="0"/>
    </xf>
    <xf numFmtId="42" fontId="18" fillId="5" borderId="47" xfId="1" applyNumberFormat="1" applyFont="1" applyFill="1" applyBorder="1" applyAlignment="1" applyProtection="1">
      <alignment horizontal="right"/>
    </xf>
    <xf numFmtId="42" fontId="18" fillId="4" borderId="47" xfId="1" applyNumberFormat="1" applyFont="1" applyFill="1" applyBorder="1" applyAlignment="1" applyProtection="1">
      <alignment horizontal="right"/>
    </xf>
    <xf numFmtId="42" fontId="18" fillId="20" borderId="71" xfId="1" applyNumberFormat="1" applyFont="1" applyFill="1" applyBorder="1" applyAlignment="1" applyProtection="1">
      <alignment horizontal="right"/>
    </xf>
    <xf numFmtId="42" fontId="18" fillId="5" borderId="71" xfId="1" applyNumberFormat="1" applyFont="1" applyFill="1" applyBorder="1" applyAlignment="1" applyProtection="1">
      <alignment horizontal="right"/>
    </xf>
    <xf numFmtId="42" fontId="18" fillId="4" borderId="71" xfId="1" applyNumberFormat="1" applyFont="1" applyFill="1" applyBorder="1" applyAlignment="1" applyProtection="1">
      <alignment horizontal="right"/>
    </xf>
    <xf numFmtId="42" fontId="18" fillId="31" borderId="71" xfId="1" applyNumberFormat="1" applyFont="1" applyFill="1" applyBorder="1" applyAlignment="1" applyProtection="1"/>
    <xf numFmtId="42" fontId="4" fillId="4" borderId="71" xfId="1" applyNumberFormat="1" applyFont="1" applyFill="1" applyBorder="1" applyAlignment="1" applyProtection="1"/>
    <xf numFmtId="44" fontId="18" fillId="20" borderId="78" xfId="1" applyFont="1" applyFill="1" applyBorder="1" applyAlignment="1" applyProtection="1">
      <alignment horizontal="right"/>
    </xf>
    <xf numFmtId="44" fontId="18" fillId="20" borderId="74" xfId="1" applyFont="1" applyFill="1" applyBorder="1" applyAlignment="1" applyProtection="1">
      <alignment horizontal="right"/>
    </xf>
    <xf numFmtId="42" fontId="18" fillId="20" borderId="78" xfId="1" applyNumberFormat="1" applyFont="1" applyFill="1" applyBorder="1" applyAlignment="1" applyProtection="1"/>
    <xf numFmtId="42" fontId="18" fillId="20" borderId="74" xfId="1" applyNumberFormat="1" applyFont="1" applyFill="1" applyBorder="1" applyAlignment="1" applyProtection="1"/>
    <xf numFmtId="0" fontId="44" fillId="14" borderId="34" xfId="0" applyFont="1" applyFill="1" applyBorder="1" applyAlignment="1" applyProtection="1">
      <alignment horizontal="center" vertical="center"/>
    </xf>
    <xf numFmtId="0" fontId="4" fillId="0" borderId="0" xfId="0" applyFont="1" applyBorder="1" applyAlignment="1" applyProtection="1">
      <alignment horizontal="center"/>
    </xf>
    <xf numFmtId="0" fontId="0" fillId="0" borderId="0" xfId="0" applyAlignment="1" applyProtection="1">
      <alignment horizontal="center"/>
    </xf>
    <xf numFmtId="0" fontId="0" fillId="0" borderId="0" xfId="0" applyBorder="1" applyAlignment="1" applyProtection="1">
      <alignment horizontal="center"/>
    </xf>
    <xf numFmtId="0" fontId="8" fillId="0" borderId="0" xfId="0" applyFont="1" applyAlignment="1" applyProtection="1"/>
    <xf numFmtId="0" fontId="0" fillId="0" borderId="0" xfId="0" applyBorder="1" applyAlignment="1" applyProtection="1"/>
    <xf numFmtId="42" fontId="4" fillId="15" borderId="47" xfId="1" applyNumberFormat="1" applyFont="1" applyFill="1" applyBorder="1" applyAlignment="1" applyProtection="1">
      <protection locked="0"/>
    </xf>
    <xf numFmtId="42" fontId="18" fillId="15" borderId="47" xfId="1" applyNumberFormat="1" applyFont="1" applyFill="1" applyBorder="1" applyAlignment="1" applyProtection="1">
      <alignment horizontal="right"/>
      <protection locked="0"/>
    </xf>
    <xf numFmtId="42" fontId="18" fillId="15" borderId="71" xfId="1" applyNumberFormat="1" applyFont="1" applyFill="1" applyBorder="1" applyAlignment="1" applyProtection="1">
      <alignment horizontal="right"/>
      <protection locked="0"/>
    </xf>
    <xf numFmtId="44" fontId="18" fillId="20" borderId="79" xfId="1" applyFont="1" applyFill="1" applyBorder="1" applyAlignment="1" applyProtection="1">
      <alignment horizontal="right"/>
    </xf>
    <xf numFmtId="44" fontId="18" fillId="20" borderId="80" xfId="1" applyFont="1" applyFill="1" applyBorder="1" applyAlignment="1" applyProtection="1">
      <alignment horizontal="right"/>
    </xf>
    <xf numFmtId="44" fontId="18" fillId="20" borderId="81" xfId="1" applyFont="1" applyFill="1" applyBorder="1" applyAlignment="1" applyProtection="1">
      <alignment horizontal="right"/>
    </xf>
    <xf numFmtId="42" fontId="18" fillId="20" borderId="79" xfId="1" applyNumberFormat="1" applyFont="1" applyFill="1" applyBorder="1" applyAlignment="1" applyProtection="1">
      <alignment horizontal="right"/>
    </xf>
    <xf numFmtId="42" fontId="18" fillId="20" borderId="80" xfId="1" applyNumberFormat="1" applyFont="1" applyFill="1" applyBorder="1" applyAlignment="1" applyProtection="1">
      <alignment horizontal="right"/>
    </xf>
    <xf numFmtId="42" fontId="18" fillId="20" borderId="81" xfId="1" applyNumberFormat="1" applyFont="1" applyFill="1" applyBorder="1" applyAlignment="1" applyProtection="1">
      <alignment horizontal="right"/>
    </xf>
    <xf numFmtId="44" fontId="4" fillId="6" borderId="84" xfId="1" applyFont="1" applyFill="1" applyBorder="1" applyAlignment="1" applyProtection="1"/>
    <xf numFmtId="44" fontId="4" fillId="6" borderId="85" xfId="1" applyFont="1" applyFill="1" applyBorder="1" applyAlignment="1" applyProtection="1"/>
    <xf numFmtId="44" fontId="4" fillId="6" borderId="86" xfId="1" applyFont="1" applyFill="1" applyBorder="1" applyAlignment="1" applyProtection="1"/>
    <xf numFmtId="0" fontId="17" fillId="28" borderId="80" xfId="0" applyNumberFormat="1" applyFont="1" applyFill="1" applyBorder="1" applyAlignment="1" applyProtection="1">
      <alignment horizontal="center" vertical="top" wrapText="1" readingOrder="1"/>
    </xf>
    <xf numFmtId="44" fontId="4" fillId="6" borderId="80" xfId="1" applyFont="1" applyFill="1" applyBorder="1" applyAlignment="1" applyProtection="1"/>
    <xf numFmtId="44" fontId="18" fillId="20" borderId="82" xfId="1" applyFont="1" applyFill="1" applyBorder="1" applyAlignment="1" applyProtection="1">
      <alignment horizontal="right"/>
    </xf>
    <xf numFmtId="44" fontId="18" fillId="20" borderId="83" xfId="1" applyFont="1" applyFill="1" applyBorder="1" applyAlignment="1" applyProtection="1">
      <alignment horizontal="right"/>
    </xf>
    <xf numFmtId="42" fontId="18" fillId="15" borderId="80" xfId="1" applyNumberFormat="1" applyFont="1" applyFill="1" applyBorder="1" applyAlignment="1" applyProtection="1">
      <alignment horizontal="right"/>
      <protection locked="0"/>
    </xf>
    <xf numFmtId="0" fontId="8" fillId="0" borderId="32" xfId="0" applyFont="1" applyBorder="1" applyProtection="1"/>
    <xf numFmtId="0" fontId="4" fillId="0" borderId="32" xfId="0" applyFont="1" applyBorder="1" applyProtection="1"/>
    <xf numFmtId="0" fontId="18" fillId="0" borderId="0" xfId="0" applyNumberFormat="1" applyFont="1" applyFill="1" applyBorder="1" applyAlignment="1" applyProtection="1">
      <alignment vertical="top" readingOrder="1"/>
    </xf>
    <xf numFmtId="0" fontId="30" fillId="0" borderId="34" xfId="0" applyFont="1" applyBorder="1" applyAlignment="1" applyProtection="1">
      <alignment horizontal="center"/>
    </xf>
    <xf numFmtId="0" fontId="30" fillId="0" borderId="34" xfId="0" applyFont="1" applyBorder="1" applyAlignment="1" applyProtection="1">
      <alignment horizontal="right"/>
    </xf>
    <xf numFmtId="0" fontId="30" fillId="0" borderId="34" xfId="0" applyFont="1" applyBorder="1" applyAlignment="1" applyProtection="1">
      <alignment horizontal="center" wrapText="1"/>
    </xf>
    <xf numFmtId="0" fontId="44" fillId="14" borderId="34" xfId="0" applyFont="1" applyFill="1" applyBorder="1" applyAlignment="1" applyProtection="1">
      <alignment horizontal="center" vertical="center"/>
    </xf>
    <xf numFmtId="0" fontId="4" fillId="4" borderId="47" xfId="0" applyFont="1" applyFill="1" applyBorder="1" applyAlignment="1" applyProtection="1">
      <alignment horizontal="center"/>
      <protection locked="0"/>
    </xf>
    <xf numFmtId="0" fontId="4" fillId="6" borderId="47" xfId="0" applyFont="1" applyFill="1" applyBorder="1" applyAlignment="1" applyProtection="1">
      <alignment horizontal="center"/>
      <protection locked="0"/>
    </xf>
    <xf numFmtId="0" fontId="4" fillId="6" borderId="0" xfId="0" applyFont="1" applyFill="1" applyProtection="1"/>
    <xf numFmtId="0" fontId="17" fillId="28" borderId="87" xfId="0" applyNumberFormat="1" applyFont="1" applyFill="1" applyBorder="1" applyAlignment="1" applyProtection="1">
      <alignment horizontal="center" vertical="top" wrapText="1" readingOrder="1"/>
    </xf>
    <xf numFmtId="44" fontId="18" fillId="20" borderId="87" xfId="1" applyFont="1" applyFill="1" applyBorder="1" applyAlignment="1" applyProtection="1">
      <alignment horizontal="right"/>
    </xf>
    <xf numFmtId="42" fontId="18" fillId="20" borderId="87" xfId="1" applyNumberFormat="1" applyFont="1" applyFill="1" applyBorder="1" applyAlignment="1" applyProtection="1">
      <alignment horizontal="right"/>
    </xf>
    <xf numFmtId="44" fontId="4" fillId="6" borderId="87" xfId="1" applyFont="1" applyFill="1" applyBorder="1" applyAlignment="1" applyProtection="1"/>
    <xf numFmtId="44" fontId="18" fillId="20" borderId="88" xfId="1" applyFont="1" applyFill="1" applyBorder="1" applyAlignment="1" applyProtection="1">
      <alignment horizontal="right"/>
    </xf>
    <xf numFmtId="44" fontId="18" fillId="20" borderId="89" xfId="1" applyFont="1" applyFill="1" applyBorder="1" applyAlignment="1" applyProtection="1">
      <alignment horizontal="right"/>
    </xf>
    <xf numFmtId="44" fontId="18" fillId="20" borderId="90" xfId="1" applyFont="1" applyFill="1" applyBorder="1" applyAlignment="1" applyProtection="1">
      <alignment horizontal="right"/>
    </xf>
    <xf numFmtId="44" fontId="4" fillId="6" borderId="91" xfId="1" applyFont="1" applyFill="1" applyBorder="1" applyAlignment="1" applyProtection="1"/>
    <xf numFmtId="44" fontId="4" fillId="6" borderId="92" xfId="1" applyFont="1" applyFill="1" applyBorder="1" applyAlignment="1" applyProtection="1"/>
    <xf numFmtId="44" fontId="4" fillId="6" borderId="93" xfId="1" applyFont="1" applyFill="1" applyBorder="1" applyAlignment="1" applyProtection="1"/>
    <xf numFmtId="44" fontId="60" fillId="0" borderId="8" xfId="1" applyFont="1" applyBorder="1" applyAlignment="1" applyProtection="1">
      <alignment vertical="center"/>
    </xf>
    <xf numFmtId="44" fontId="47" fillId="19" borderId="94" xfId="1" applyFont="1" applyFill="1" applyBorder="1" applyAlignment="1" applyProtection="1"/>
    <xf numFmtId="0" fontId="7" fillId="17" borderId="89" xfId="0" applyFont="1" applyFill="1" applyBorder="1" applyProtection="1"/>
    <xf numFmtId="0" fontId="7" fillId="0" borderId="89" xfId="0" applyFont="1" applyBorder="1" applyAlignment="1" applyProtection="1">
      <alignment horizontal="right"/>
    </xf>
    <xf numFmtId="0" fontId="7" fillId="0" borderId="89" xfId="0" applyFont="1" applyBorder="1" applyAlignment="1" applyProtection="1">
      <alignment horizontal="left"/>
    </xf>
    <xf numFmtId="0" fontId="7" fillId="0" borderId="89" xfId="0" applyFont="1" applyBorder="1" applyProtection="1"/>
    <xf numFmtId="165" fontId="7" fillId="0" borderId="89" xfId="1" applyNumberFormat="1" applyFont="1" applyBorder="1" applyProtection="1"/>
    <xf numFmtId="0" fontId="18" fillId="19" borderId="47" xfId="0" applyNumberFormat="1" applyFont="1" applyFill="1" applyBorder="1" applyAlignment="1" applyProtection="1">
      <alignment horizontal="left" vertical="top" wrapText="1" readingOrder="1"/>
    </xf>
    <xf numFmtId="0" fontId="4" fillId="0" borderId="25" xfId="0" applyFont="1" applyFill="1" applyBorder="1" applyAlignment="1" applyProtection="1"/>
    <xf numFmtId="0" fontId="4" fillId="0" borderId="18" xfId="0" applyFont="1" applyBorder="1" applyAlignment="1" applyProtection="1"/>
    <xf numFmtId="0" fontId="0" fillId="0" borderId="17" xfId="0" applyBorder="1" applyAlignment="1" applyProtection="1"/>
    <xf numFmtId="44" fontId="0" fillId="0" borderId="0" xfId="0" applyNumberFormat="1" applyProtection="1"/>
    <xf numFmtId="44" fontId="39" fillId="7" borderId="89" xfId="1" applyFont="1" applyFill="1" applyBorder="1" applyAlignment="1">
      <alignment horizontal="right"/>
    </xf>
    <xf numFmtId="44" fontId="4" fillId="0" borderId="0" xfId="0" applyNumberFormat="1" applyFont="1" applyProtection="1"/>
    <xf numFmtId="0" fontId="0" fillId="0" borderId="26" xfId="0" applyBorder="1" applyAlignment="1" applyProtection="1">
      <alignment horizontal="center"/>
    </xf>
    <xf numFmtId="0" fontId="0" fillId="0" borderId="24" xfId="0" applyFont="1" applyFill="1" applyBorder="1" applyAlignment="1" applyProtection="1"/>
    <xf numFmtId="0" fontId="0" fillId="0" borderId="3" xfId="0" applyFont="1" applyFill="1" applyBorder="1" applyAlignment="1" applyProtection="1"/>
    <xf numFmtId="44" fontId="60" fillId="0" borderId="26" xfId="1" applyFont="1" applyBorder="1" applyAlignment="1" applyProtection="1">
      <alignment vertical="center"/>
    </xf>
    <xf numFmtId="44" fontId="18" fillId="20" borderId="95" xfId="1" applyFont="1" applyFill="1" applyBorder="1" applyAlignment="1" applyProtection="1">
      <alignment horizontal="right"/>
    </xf>
    <xf numFmtId="42" fontId="18" fillId="15" borderId="47" xfId="1" applyNumberFormat="1" applyFont="1" applyFill="1" applyBorder="1" applyAlignment="1" applyProtection="1">
      <alignment horizontal="right"/>
    </xf>
    <xf numFmtId="42" fontId="18" fillId="15" borderId="87" xfId="1" applyNumberFormat="1" applyFont="1" applyFill="1" applyBorder="1" applyAlignment="1" applyProtection="1">
      <alignment horizontal="right"/>
      <protection locked="0"/>
    </xf>
    <xf numFmtId="44" fontId="18" fillId="15" borderId="47" xfId="1" applyFont="1" applyFill="1" applyBorder="1" applyAlignment="1" applyProtection="1">
      <alignment horizontal="right"/>
    </xf>
    <xf numFmtId="44" fontId="18" fillId="15" borderId="54" xfId="1" applyFont="1" applyFill="1" applyBorder="1" applyAlignment="1" applyProtection="1">
      <alignment horizontal="right"/>
    </xf>
    <xf numFmtId="42" fontId="18" fillId="15" borderId="54" xfId="1" applyNumberFormat="1" applyFont="1" applyFill="1" applyBorder="1" applyAlignment="1" applyProtection="1">
      <alignment horizontal="right"/>
      <protection locked="0"/>
    </xf>
    <xf numFmtId="0" fontId="8" fillId="32" borderId="15" xfId="0" applyNumberFormat="1" applyFont="1" applyFill="1" applyBorder="1" applyAlignment="1" applyProtection="1">
      <alignment vertical="top" readingOrder="1"/>
    </xf>
    <xf numFmtId="0" fontId="8" fillId="6" borderId="0" xfId="0" applyFont="1" applyFill="1" applyProtection="1"/>
    <xf numFmtId="42" fontId="4" fillId="0" borderId="47" xfId="0" applyNumberFormat="1" applyFont="1" applyBorder="1" applyProtection="1"/>
    <xf numFmtId="0" fontId="4" fillId="8" borderId="0" xfId="0" applyFont="1" applyFill="1" applyProtection="1"/>
    <xf numFmtId="0" fontId="4" fillId="7" borderId="0" xfId="0" applyFont="1" applyFill="1" applyProtection="1"/>
    <xf numFmtId="165" fontId="4" fillId="0" borderId="47" xfId="1" applyNumberFormat="1" applyFont="1" applyBorder="1" applyProtection="1">
      <protection locked="0"/>
    </xf>
    <xf numFmtId="42" fontId="4" fillId="19" borderId="47" xfId="1" applyNumberFormat="1" applyFont="1" applyFill="1" applyBorder="1" applyAlignment="1" applyProtection="1"/>
    <xf numFmtId="0" fontId="4" fillId="6" borderId="7" xfId="0" applyFont="1" applyFill="1" applyBorder="1" applyAlignment="1" applyProtection="1">
      <alignment horizontal="center"/>
      <protection locked="0"/>
    </xf>
    <xf numFmtId="0" fontId="0" fillId="6" borderId="7" xfId="0" applyFont="1" applyFill="1" applyBorder="1" applyAlignment="1" applyProtection="1">
      <alignment horizontal="center"/>
      <protection locked="0"/>
    </xf>
    <xf numFmtId="42" fontId="18" fillId="10" borderId="47" xfId="1" applyNumberFormat="1" applyFont="1" applyFill="1" applyBorder="1" applyAlignment="1" applyProtection="1">
      <alignment horizontal="right"/>
      <protection locked="0"/>
    </xf>
    <xf numFmtId="0" fontId="63" fillId="19" borderId="54" xfId="0" applyNumberFormat="1" applyFont="1" applyFill="1" applyBorder="1" applyAlignment="1" applyProtection="1">
      <alignment horizontal="center" vertical="top" wrapText="1" readingOrder="1"/>
    </xf>
    <xf numFmtId="44" fontId="34" fillId="19" borderId="47" xfId="1" applyFont="1" applyFill="1" applyBorder="1" applyAlignment="1" applyProtection="1">
      <alignment horizontal="right"/>
    </xf>
    <xf numFmtId="44" fontId="34" fillId="19" borderId="54" xfId="1" applyFont="1" applyFill="1" applyBorder="1" applyAlignment="1" applyProtection="1">
      <alignment horizontal="right"/>
    </xf>
    <xf numFmtId="42" fontId="34" fillId="19" borderId="47" xfId="1" applyNumberFormat="1" applyFont="1" applyFill="1" applyBorder="1" applyAlignment="1" applyProtection="1">
      <alignment horizontal="right"/>
    </xf>
    <xf numFmtId="42" fontId="34" fillId="19" borderId="54" xfId="1" applyNumberFormat="1" applyFont="1" applyFill="1" applyBorder="1" applyAlignment="1" applyProtection="1">
      <alignment horizontal="right"/>
    </xf>
    <xf numFmtId="44" fontId="34" fillId="19" borderId="47" xfId="1" applyFont="1" applyFill="1" applyBorder="1" applyAlignment="1" applyProtection="1"/>
    <xf numFmtId="0" fontId="8" fillId="4" borderId="65" xfId="0" applyFont="1" applyFill="1" applyBorder="1" applyAlignment="1" applyProtection="1">
      <alignment vertical="top"/>
    </xf>
    <xf numFmtId="0" fontId="8" fillId="4" borderId="65" xfId="0" applyFont="1" applyFill="1" applyBorder="1" applyAlignment="1" applyProtection="1">
      <alignment horizontal="center"/>
    </xf>
    <xf numFmtId="0" fontId="50" fillId="0" borderId="0" xfId="0" applyFont="1" applyAlignment="1">
      <alignment horizontal="left" vertical="top" readingOrder="1"/>
    </xf>
    <xf numFmtId="0" fontId="50" fillId="28" borderId="6" xfId="0" applyFont="1" applyFill="1" applyBorder="1" applyAlignment="1">
      <alignment horizontal="left" vertical="top" readingOrder="1"/>
    </xf>
    <xf numFmtId="44" fontId="47" fillId="28" borderId="11" xfId="1" applyFont="1" applyFill="1" applyBorder="1" applyAlignment="1" applyProtection="1"/>
    <xf numFmtId="0" fontId="50" fillId="28" borderId="96" xfId="0" applyFont="1" applyFill="1" applyBorder="1" applyAlignment="1">
      <alignment horizontal="left" vertical="top" readingOrder="1"/>
    </xf>
    <xf numFmtId="44" fontId="47" fillId="28" borderId="11" xfId="0" applyNumberFormat="1" applyFont="1" applyFill="1" applyBorder="1" applyProtection="1"/>
    <xf numFmtId="44" fontId="50" fillId="14" borderId="11" xfId="0" applyNumberFormat="1" applyFont="1" applyFill="1" applyBorder="1" applyAlignment="1" applyProtection="1">
      <alignment horizontal="left" vertical="top" wrapText="1" readingOrder="1"/>
    </xf>
    <xf numFmtId="0" fontId="50" fillId="14" borderId="96" xfId="0" applyFont="1" applyFill="1" applyBorder="1" applyAlignment="1">
      <alignment horizontal="left" vertical="top" readingOrder="1"/>
    </xf>
    <xf numFmtId="0" fontId="50" fillId="14" borderId="6" xfId="0" applyFont="1" applyFill="1" applyBorder="1" applyAlignment="1">
      <alignment horizontal="left" vertical="top" readingOrder="1"/>
    </xf>
    <xf numFmtId="0" fontId="6" fillId="6" borderId="0" xfId="0" applyFont="1" applyFill="1"/>
    <xf numFmtId="14" fontId="8" fillId="38" borderId="27" xfId="0" applyNumberFormat="1" applyFont="1" applyFill="1" applyBorder="1" applyAlignment="1" applyProtection="1">
      <alignment horizontal="center"/>
      <protection locked="0"/>
    </xf>
    <xf numFmtId="14" fontId="8" fillId="6" borderId="5" xfId="0" applyNumberFormat="1" applyFont="1" applyFill="1" applyBorder="1" applyProtection="1">
      <protection locked="0"/>
    </xf>
    <xf numFmtId="0" fontId="17" fillId="4" borderId="54" xfId="0" applyNumberFormat="1" applyFont="1" applyFill="1" applyBorder="1" applyAlignment="1" applyProtection="1">
      <alignment horizontal="center" vertical="top" wrapText="1" readingOrder="1"/>
    </xf>
    <xf numFmtId="0" fontId="17" fillId="4" borderId="6" xfId="0" applyNumberFormat="1" applyFont="1" applyFill="1" applyBorder="1" applyAlignment="1" applyProtection="1">
      <alignment horizontal="center" vertical="top" wrapText="1" readingOrder="1"/>
    </xf>
    <xf numFmtId="0" fontId="12" fillId="0" borderId="0" xfId="0" applyFont="1" applyProtection="1">
      <protection locked="0"/>
    </xf>
    <xf numFmtId="0" fontId="4" fillId="39" borderId="83" xfId="0" applyFont="1" applyFill="1" applyBorder="1" applyProtection="1">
      <protection locked="0"/>
    </xf>
    <xf numFmtId="0" fontId="4" fillId="4" borderId="83" xfId="0" applyFont="1" applyFill="1" applyBorder="1" applyProtection="1">
      <protection locked="0"/>
    </xf>
    <xf numFmtId="0" fontId="4" fillId="16" borderId="83" xfId="0" applyFont="1" applyFill="1" applyBorder="1" applyProtection="1">
      <protection locked="0"/>
    </xf>
    <xf numFmtId="0" fontId="4" fillId="11" borderId="83" xfId="0" applyFont="1" applyFill="1" applyBorder="1" applyProtection="1">
      <protection locked="0"/>
    </xf>
    <xf numFmtId="0" fontId="4" fillId="37" borderId="83" xfId="0" applyFont="1" applyFill="1" applyBorder="1" applyProtection="1">
      <protection locked="0"/>
    </xf>
    <xf numFmtId="0" fontId="64" fillId="0" borderId="0" xfId="0" applyFont="1" applyAlignment="1">
      <alignment wrapText="1"/>
    </xf>
    <xf numFmtId="0" fontId="4" fillId="18" borderId="0" xfId="0" applyFont="1" applyFill="1" applyAlignment="1">
      <alignment wrapText="1"/>
    </xf>
    <xf numFmtId="44" fontId="39" fillId="36" borderId="34" xfId="1" applyFont="1" applyFill="1" applyBorder="1" applyAlignment="1">
      <alignment horizontal="right"/>
    </xf>
    <xf numFmtId="44" fontId="39" fillId="6" borderId="34" xfId="1" applyFont="1" applyFill="1" applyBorder="1" applyAlignment="1">
      <alignment horizontal="right"/>
    </xf>
    <xf numFmtId="0" fontId="18" fillId="18" borderId="47" xfId="0" applyNumberFormat="1" applyFont="1" applyFill="1" applyBorder="1" applyAlignment="1" applyProtection="1">
      <alignment horizontal="left" vertical="top" wrapText="1" readingOrder="1"/>
    </xf>
    <xf numFmtId="44" fontId="4" fillId="0" borderId="0" xfId="26" applyNumberFormat="1" applyFont="1" applyProtection="1">
      <protection locked="0"/>
    </xf>
    <xf numFmtId="0" fontId="4" fillId="0" borderId="10" xfId="0" applyFont="1" applyBorder="1" applyAlignment="1" applyProtection="1">
      <alignment horizontal="right"/>
    </xf>
    <xf numFmtId="0" fontId="4" fillId="0" borderId="6" xfId="0" applyFont="1" applyBorder="1" applyAlignment="1" applyProtection="1">
      <alignment horizontal="right"/>
    </xf>
    <xf numFmtId="0" fontId="4" fillId="0" borderId="0" xfId="0" applyFont="1" applyAlignment="1" applyProtection="1">
      <alignment horizontal="left"/>
      <protection locked="0"/>
    </xf>
    <xf numFmtId="0" fontId="7" fillId="19" borderId="89" xfId="64" applyFont="1" applyFill="1" applyBorder="1" applyAlignment="1" applyProtection="1">
      <alignment horizontal="right"/>
    </xf>
    <xf numFmtId="0" fontId="7" fillId="0" borderId="89" xfId="64" applyFont="1" applyBorder="1" applyAlignment="1" applyProtection="1">
      <alignment horizontal="right"/>
    </xf>
    <xf numFmtId="44" fontId="65" fillId="4" borderId="0" xfId="1" applyFont="1" applyFill="1"/>
    <xf numFmtId="44" fontId="7" fillId="17" borderId="0" xfId="1" applyFont="1" applyFill="1" applyAlignment="1">
      <alignment horizontal="right"/>
    </xf>
    <xf numFmtId="0" fontId="4" fillId="6" borderId="34" xfId="0" applyFont="1" applyFill="1" applyBorder="1" applyAlignment="1">
      <alignment horizontal="left" wrapText="1"/>
    </xf>
    <xf numFmtId="0" fontId="4" fillId="6" borderId="34" xfId="0" applyFont="1" applyFill="1" applyBorder="1" applyAlignment="1">
      <alignment horizontal="left"/>
    </xf>
    <xf numFmtId="44" fontId="7" fillId="7" borderId="0" xfId="0" applyNumberFormat="1" applyFont="1" applyFill="1"/>
    <xf numFmtId="0" fontId="17" fillId="13" borderId="15" xfId="0" applyNumberFormat="1" applyFont="1" applyFill="1" applyBorder="1" applyAlignment="1" applyProtection="1">
      <alignment vertical="top" readingOrder="1"/>
    </xf>
    <xf numFmtId="0" fontId="8" fillId="13" borderId="15" xfId="0" applyNumberFormat="1" applyFont="1" applyFill="1" applyBorder="1" applyAlignment="1" applyProtection="1">
      <alignment vertical="top"/>
    </xf>
    <xf numFmtId="0" fontId="8" fillId="13" borderId="15" xfId="0" applyFont="1" applyFill="1" applyBorder="1" applyProtection="1"/>
    <xf numFmtId="0" fontId="12" fillId="0" borderId="0" xfId="0" applyFont="1" applyProtection="1"/>
    <xf numFmtId="14" fontId="0" fillId="34" borderId="0" xfId="0" applyNumberFormat="1" applyFill="1" applyProtection="1"/>
    <xf numFmtId="0" fontId="0" fillId="34" borderId="0" xfId="0" applyFill="1" applyProtection="1"/>
    <xf numFmtId="14" fontId="0" fillId="17" borderId="0" xfId="0" applyNumberFormat="1" applyFill="1" applyProtection="1"/>
    <xf numFmtId="0" fontId="4" fillId="17" borderId="0" xfId="0" applyFont="1" applyFill="1" applyAlignment="1" applyProtection="1">
      <alignment wrapText="1"/>
    </xf>
    <xf numFmtId="0" fontId="4" fillId="17" borderId="0" xfId="0" applyFont="1" applyFill="1" applyProtection="1"/>
    <xf numFmtId="0" fontId="0" fillId="17" borderId="0" xfId="0" applyFill="1" applyProtection="1"/>
    <xf numFmtId="14" fontId="4" fillId="17" borderId="0" xfId="0" applyNumberFormat="1" applyFont="1" applyFill="1" applyProtection="1"/>
    <xf numFmtId="0" fontId="25" fillId="6" borderId="34" xfId="0" applyFont="1" applyFill="1" applyBorder="1" applyAlignment="1">
      <alignment horizontal="left" wrapText="1"/>
    </xf>
    <xf numFmtId="0" fontId="0" fillId="6" borderId="0" xfId="0" applyFill="1" applyProtection="1"/>
    <xf numFmtId="0" fontId="0" fillId="17" borderId="0" xfId="0" applyFont="1" applyFill="1" applyProtection="1"/>
    <xf numFmtId="171" fontId="0" fillId="0" borderId="0" xfId="65" applyNumberFormat="1" applyFont="1"/>
    <xf numFmtId="0" fontId="7" fillId="17" borderId="0" xfId="0" applyFont="1" applyFill="1" applyBorder="1" applyAlignment="1">
      <alignment horizontal="center" wrapText="1"/>
    </xf>
    <xf numFmtId="0" fontId="0" fillId="0" borderId="0" xfId="0" applyBorder="1" applyAlignment="1" applyProtection="1">
      <alignment horizontal="center"/>
    </xf>
    <xf numFmtId="14" fontId="0" fillId="6" borderId="97" xfId="0" applyNumberFormat="1" applyFill="1" applyBorder="1" applyProtection="1"/>
    <xf numFmtId="41" fontId="8" fillId="6" borderId="97" xfId="0" applyNumberFormat="1" applyFont="1" applyFill="1" applyBorder="1" applyAlignment="1" applyProtection="1">
      <alignment horizontal="right"/>
    </xf>
    <xf numFmtId="0" fontId="0" fillId="6" borderId="97" xfId="0" applyFill="1" applyBorder="1" applyProtection="1"/>
    <xf numFmtId="0" fontId="8" fillId="6" borderId="97" xfId="0" applyFont="1" applyFill="1" applyBorder="1" applyAlignment="1" applyProtection="1">
      <alignment horizontal="right"/>
    </xf>
    <xf numFmtId="0" fontId="0" fillId="0" borderId="98" xfId="0" applyBorder="1" applyAlignment="1" applyProtection="1">
      <alignment horizontal="center"/>
    </xf>
    <xf numFmtId="0" fontId="8" fillId="4" borderId="98" xfId="0" applyFont="1" applyFill="1" applyBorder="1" applyAlignment="1" applyProtection="1">
      <alignment horizontal="center"/>
    </xf>
    <xf numFmtId="0" fontId="0" fillId="0" borderId="99" xfId="0" applyBorder="1" applyAlignment="1" applyProtection="1">
      <alignment horizontal="center"/>
    </xf>
    <xf numFmtId="49" fontId="6" fillId="3" borderId="100" xfId="0" applyNumberFormat="1" applyFont="1" applyFill="1" applyBorder="1" applyAlignment="1" applyProtection="1">
      <alignment horizontal="center"/>
      <protection locked="0"/>
    </xf>
    <xf numFmtId="0" fontId="8" fillId="0" borderId="101" xfId="0" applyFont="1" applyBorder="1" applyAlignment="1" applyProtection="1">
      <alignment horizontal="center" vertical="center"/>
    </xf>
    <xf numFmtId="170" fontId="6" fillId="0" borderId="102" xfId="0" applyNumberFormat="1" applyFont="1" applyBorder="1" applyAlignment="1" applyProtection="1">
      <alignment horizontal="center"/>
    </xf>
    <xf numFmtId="14" fontId="0" fillId="6" borderId="103" xfId="0" applyNumberFormat="1" applyFill="1" applyBorder="1" applyProtection="1">
      <protection locked="0"/>
    </xf>
    <xf numFmtId="0" fontId="0" fillId="6" borderId="103" xfId="0" applyFill="1" applyBorder="1" applyProtection="1">
      <protection locked="0"/>
    </xf>
    <xf numFmtId="10" fontId="0" fillId="0" borderId="0" xfId="26" applyNumberFormat="1" applyFont="1" applyAlignment="1" applyProtection="1">
      <alignment horizontal="right"/>
      <protection locked="0"/>
    </xf>
    <xf numFmtId="10" fontId="0" fillId="0" borderId="0" xfId="26" applyNumberFormat="1" applyFont="1" applyProtection="1">
      <protection locked="0"/>
    </xf>
    <xf numFmtId="0" fontId="4" fillId="0" borderId="104" xfId="0" applyFont="1" applyBorder="1" applyAlignment="1">
      <alignment horizontal="left" wrapText="1"/>
    </xf>
    <xf numFmtId="0" fontId="4" fillId="19" borderId="104" xfId="0" applyFont="1" applyFill="1" applyBorder="1" applyAlignment="1">
      <alignment horizontal="left" wrapText="1"/>
    </xf>
    <xf numFmtId="0" fontId="17" fillId="28" borderId="13" xfId="0" applyNumberFormat="1" applyFont="1" applyFill="1" applyBorder="1" applyAlignment="1" applyProtection="1">
      <alignment horizontal="center" vertical="top" wrapText="1" readingOrder="1"/>
    </xf>
    <xf numFmtId="0" fontId="17" fillId="28" borderId="29" xfId="0" applyNumberFormat="1" applyFont="1" applyFill="1" applyBorder="1" applyAlignment="1" applyProtection="1">
      <alignment horizontal="center" vertical="top" wrapText="1" readingOrder="1"/>
    </xf>
    <xf numFmtId="0" fontId="17" fillId="28" borderId="104" xfId="0" applyNumberFormat="1" applyFont="1" applyFill="1" applyBorder="1" applyAlignment="1" applyProtection="1">
      <alignment horizontal="center" vertical="top" wrapText="1" readingOrder="1"/>
    </xf>
    <xf numFmtId="0" fontId="17" fillId="28" borderId="104" xfId="0" applyFont="1" applyFill="1" applyBorder="1" applyAlignment="1">
      <alignment horizontal="center" vertical="top" wrapText="1" readingOrder="1"/>
    </xf>
    <xf numFmtId="0" fontId="17" fillId="17" borderId="104" xfId="0" applyNumberFormat="1" applyFont="1" applyFill="1" applyBorder="1" applyAlignment="1" applyProtection="1">
      <alignment horizontal="center" vertical="top" wrapText="1" readingOrder="1"/>
    </xf>
    <xf numFmtId="44" fontId="4" fillId="0" borderId="104" xfId="1" applyFont="1" applyBorder="1" applyProtection="1"/>
    <xf numFmtId="0" fontId="4" fillId="6" borderId="67" xfId="0" applyFont="1" applyFill="1" applyBorder="1" applyAlignment="1" applyProtection="1">
      <alignment vertical="top"/>
      <protection locked="0"/>
    </xf>
    <xf numFmtId="0" fontId="4" fillId="6" borderId="66" xfId="0" applyFont="1" applyFill="1" applyBorder="1" applyAlignment="1" applyProtection="1">
      <protection locked="0"/>
    </xf>
    <xf numFmtId="0" fontId="0" fillId="0" borderId="0" xfId="0" applyProtection="1">
      <protection locked="0"/>
    </xf>
    <xf numFmtId="0" fontId="4" fillId="6" borderId="66" xfId="0" applyFont="1" applyFill="1" applyBorder="1" applyAlignment="1" applyProtection="1">
      <alignment vertical="top"/>
      <protection locked="0"/>
    </xf>
    <xf numFmtId="3" fontId="66" fillId="0" borderId="0" xfId="66" applyNumberFormat="1" applyProtection="1">
      <alignment vertical="top"/>
      <protection locked="0"/>
    </xf>
    <xf numFmtId="4" fontId="66" fillId="0" borderId="0" xfId="66" applyNumberFormat="1" applyProtection="1">
      <alignment vertical="top"/>
      <protection locked="0"/>
    </xf>
    <xf numFmtId="44" fontId="67" fillId="6" borderId="47" xfId="1" applyFont="1" applyFill="1" applyBorder="1" applyAlignment="1" applyProtection="1"/>
    <xf numFmtId="44" fontId="67" fillId="6" borderId="71" xfId="1" applyFont="1" applyFill="1" applyBorder="1" applyAlignment="1" applyProtection="1"/>
    <xf numFmtId="0" fontId="4" fillId="0" borderId="56" xfId="0" applyFont="1" applyBorder="1" applyProtection="1"/>
    <xf numFmtId="17" fontId="4" fillId="0" borderId="0" xfId="0" applyNumberFormat="1" applyFont="1"/>
    <xf numFmtId="0" fontId="4" fillId="0" borderId="0" xfId="0" applyFont="1" applyFill="1" applyProtection="1"/>
    <xf numFmtId="0" fontId="4" fillId="0" borderId="2" xfId="0" applyNumberFormat="1" applyFont="1" applyFill="1" applyBorder="1" applyAlignment="1" applyProtection="1">
      <alignment vertical="top"/>
    </xf>
    <xf numFmtId="0" fontId="17" fillId="0" borderId="0" xfId="0" applyNumberFormat="1" applyFont="1" applyFill="1" applyBorder="1" applyAlignment="1" applyProtection="1">
      <alignment horizontal="right" vertical="top" readingOrder="1"/>
    </xf>
    <xf numFmtId="0" fontId="63" fillId="0" borderId="54" xfId="0" applyNumberFormat="1" applyFont="1" applyFill="1" applyBorder="1" applyAlignment="1" applyProtection="1">
      <alignment horizontal="right" vertical="top" wrapText="1" readingOrder="1"/>
    </xf>
    <xf numFmtId="5" fontId="41" fillId="32" borderId="54" xfId="0" applyNumberFormat="1" applyFont="1" applyFill="1" applyBorder="1"/>
    <xf numFmtId="0" fontId="7" fillId="30" borderId="0" xfId="0" applyFont="1" applyFill="1" applyAlignment="1">
      <alignment wrapText="1"/>
    </xf>
    <xf numFmtId="0" fontId="0" fillId="0" borderId="0" xfId="0" applyAlignment="1">
      <alignment wrapText="1"/>
    </xf>
    <xf numFmtId="0" fontId="4" fillId="0" borderId="34" xfId="0" applyFont="1" applyBorder="1" applyAlignment="1">
      <alignment wrapText="1"/>
    </xf>
    <xf numFmtId="0" fontId="0" fillId="0" borderId="34" xfId="0" applyBorder="1" applyAlignment="1"/>
    <xf numFmtId="0" fontId="28" fillId="18" borderId="20" xfId="0" applyFont="1" applyFill="1" applyBorder="1" applyAlignment="1" applyProtection="1">
      <alignment horizontal="center"/>
    </xf>
    <xf numFmtId="0" fontId="28" fillId="18" borderId="0" xfId="0" applyFont="1" applyFill="1" applyBorder="1" applyAlignment="1" applyProtection="1">
      <alignment horizontal="center"/>
    </xf>
    <xf numFmtId="0" fontId="28" fillId="18" borderId="21" xfId="0" applyFont="1" applyFill="1" applyBorder="1" applyAlignment="1" applyProtection="1">
      <alignment horizontal="center"/>
    </xf>
    <xf numFmtId="0" fontId="6" fillId="18" borderId="44" xfId="0" applyFont="1" applyFill="1" applyBorder="1" applyAlignment="1" applyProtection="1">
      <alignment horizontal="center"/>
    </xf>
    <xf numFmtId="0" fontId="6" fillId="18" borderId="45" xfId="0" applyFont="1" applyFill="1" applyBorder="1" applyAlignment="1" applyProtection="1">
      <alignment horizontal="center"/>
    </xf>
    <xf numFmtId="0" fontId="6" fillId="18" borderId="48" xfId="0" applyFont="1" applyFill="1" applyBorder="1" applyAlignment="1" applyProtection="1">
      <alignment horizontal="center"/>
    </xf>
    <xf numFmtId="0" fontId="6" fillId="18" borderId="22" xfId="0" applyFont="1" applyFill="1" applyBorder="1" applyAlignment="1" applyProtection="1">
      <alignment horizontal="center"/>
    </xf>
    <xf numFmtId="0" fontId="6" fillId="18" borderId="2" xfId="0" applyFont="1" applyFill="1" applyBorder="1" applyAlignment="1" applyProtection="1">
      <alignment horizontal="center"/>
    </xf>
    <xf numFmtId="0" fontId="6" fillId="18" borderId="23" xfId="0" applyFont="1" applyFill="1" applyBorder="1" applyAlignment="1" applyProtection="1">
      <alignment horizontal="center"/>
    </xf>
    <xf numFmtId="0" fontId="6" fillId="18" borderId="0" xfId="0" applyFont="1" applyFill="1" applyBorder="1" applyAlignment="1" applyProtection="1"/>
    <xf numFmtId="0" fontId="6" fillId="18" borderId="21" xfId="0" applyFont="1" applyFill="1" applyBorder="1" applyAlignment="1" applyProtection="1"/>
    <xf numFmtId="0" fontId="6" fillId="18" borderId="20" xfId="0" applyFont="1" applyFill="1" applyBorder="1" applyAlignment="1" applyProtection="1">
      <alignment horizontal="center"/>
    </xf>
    <xf numFmtId="0" fontId="6" fillId="0" borderId="0" xfId="0" applyFont="1" applyAlignment="1">
      <alignment horizontal="center"/>
    </xf>
    <xf numFmtId="0" fontId="6" fillId="0" borderId="21" xfId="0" applyFont="1" applyBorder="1" applyAlignment="1">
      <alignment horizontal="center"/>
    </xf>
    <xf numFmtId="0" fontId="7" fillId="18" borderId="25" xfId="0" applyFont="1" applyFill="1" applyBorder="1" applyAlignment="1" applyProtection="1">
      <alignment horizontal="left"/>
      <protection locked="0"/>
    </xf>
    <xf numFmtId="0" fontId="7" fillId="18" borderId="17" xfId="0" applyFont="1" applyFill="1" applyBorder="1" applyAlignment="1" applyProtection="1">
      <alignment horizontal="left"/>
      <protection locked="0"/>
    </xf>
    <xf numFmtId="0" fontId="7" fillId="18" borderId="26" xfId="0" applyFont="1" applyFill="1" applyBorder="1" applyAlignment="1" applyProtection="1">
      <alignment horizontal="left"/>
      <protection locked="0"/>
    </xf>
    <xf numFmtId="0" fontId="8" fillId="18" borderId="13" xfId="0" quotePrefix="1" applyFont="1" applyFill="1" applyBorder="1" applyAlignment="1" applyProtection="1"/>
    <xf numFmtId="0" fontId="8" fillId="18" borderId="0" xfId="0" quotePrefix="1" applyFont="1" applyFill="1" applyBorder="1" applyAlignment="1" applyProtection="1"/>
    <xf numFmtId="0" fontId="6" fillId="18" borderId="0" xfId="0" quotePrefix="1" applyFont="1" applyFill="1" applyBorder="1" applyAlignment="1" applyProtection="1">
      <alignment horizontal="left"/>
    </xf>
    <xf numFmtId="0" fontId="6" fillId="18" borderId="0" xfId="0" applyFont="1" applyFill="1" applyBorder="1" applyAlignment="1" applyProtection="1">
      <alignment horizontal="left"/>
    </xf>
    <xf numFmtId="0" fontId="7" fillId="18" borderId="24" xfId="0" applyFont="1" applyFill="1" applyBorder="1" applyAlignment="1" applyProtection="1">
      <alignment horizontal="left"/>
      <protection locked="0"/>
    </xf>
    <xf numFmtId="0" fontId="7" fillId="18" borderId="3" xfId="0" applyFont="1" applyFill="1" applyBorder="1" applyAlignment="1" applyProtection="1">
      <alignment horizontal="left"/>
      <protection locked="0"/>
    </xf>
    <xf numFmtId="0" fontId="7" fillId="18" borderId="4" xfId="0" applyFont="1" applyFill="1" applyBorder="1" applyAlignment="1" applyProtection="1">
      <alignment horizontal="left"/>
      <protection locked="0"/>
    </xf>
    <xf numFmtId="0" fontId="6" fillId="18" borderId="20" xfId="0" applyFont="1" applyFill="1" applyBorder="1" applyAlignment="1" applyProtection="1"/>
    <xf numFmtId="0" fontId="29" fillId="18" borderId="44" xfId="0" applyFont="1" applyFill="1" applyBorder="1" applyAlignment="1" applyProtection="1"/>
    <xf numFmtId="0" fontId="29" fillId="18" borderId="45" xfId="0" applyFont="1" applyFill="1" applyBorder="1" applyAlignment="1" applyProtection="1"/>
    <xf numFmtId="0" fontId="29" fillId="18" borderId="48" xfId="0" applyFont="1" applyFill="1" applyBorder="1" applyAlignment="1" applyProtection="1"/>
    <xf numFmtId="0" fontId="4" fillId="18" borderId="2" xfId="0" applyFont="1" applyFill="1" applyBorder="1" applyAlignment="1" applyProtection="1">
      <alignment horizontal="left"/>
      <protection locked="0"/>
    </xf>
    <xf numFmtId="14" fontId="4" fillId="18" borderId="2" xfId="0" applyNumberFormat="1" applyFont="1" applyFill="1" applyBorder="1" applyAlignment="1" applyProtection="1">
      <alignment horizontal="left"/>
      <protection locked="0"/>
    </xf>
    <xf numFmtId="0" fontId="4" fillId="18" borderId="20" xfId="0" applyFont="1" applyFill="1" applyBorder="1" applyAlignment="1" applyProtection="1">
      <alignment horizontal="left"/>
    </xf>
    <xf numFmtId="0" fontId="0" fillId="18" borderId="0" xfId="0" applyFill="1" applyBorder="1" applyAlignment="1" applyProtection="1">
      <alignment horizontal="left"/>
    </xf>
    <xf numFmtId="0" fontId="0" fillId="18" borderId="21" xfId="0" applyFill="1" applyBorder="1" applyAlignment="1" applyProtection="1">
      <alignment horizontal="left"/>
    </xf>
    <xf numFmtId="0" fontId="29" fillId="18" borderId="20" xfId="0" applyFont="1" applyFill="1" applyBorder="1" applyAlignment="1" applyProtection="1"/>
    <xf numFmtId="0" fontId="29" fillId="18" borderId="0" xfId="0" applyFont="1" applyFill="1" applyBorder="1" applyAlignment="1" applyProtection="1"/>
    <xf numFmtId="0" fontId="30" fillId="0" borderId="34" xfId="0" applyFont="1" applyBorder="1" applyAlignment="1" applyProtection="1">
      <alignment horizontal="center"/>
    </xf>
    <xf numFmtId="0" fontId="30" fillId="0" borderId="34" xfId="0" applyFont="1" applyBorder="1" applyAlignment="1" applyProtection="1">
      <alignment horizontal="center" vertical="center" wrapText="1"/>
    </xf>
    <xf numFmtId="0" fontId="55" fillId="6" borderId="34" xfId="4" applyFont="1" applyFill="1" applyBorder="1" applyAlignment="1" applyProtection="1">
      <alignment horizontal="center" vertical="center" wrapText="1"/>
    </xf>
    <xf numFmtId="0" fontId="30" fillId="0" borderId="34" xfId="0" applyFont="1" applyBorder="1" applyAlignment="1" applyProtection="1">
      <alignment horizontal="left"/>
    </xf>
    <xf numFmtId="0" fontId="30" fillId="0" borderId="38" xfId="0" applyFont="1" applyBorder="1" applyAlignment="1" applyProtection="1">
      <alignment horizontal="left"/>
    </xf>
    <xf numFmtId="0" fontId="30" fillId="0" borderId="31" xfId="0" applyFont="1" applyBorder="1" applyAlignment="1" applyProtection="1">
      <alignment horizontal="left"/>
    </xf>
    <xf numFmtId="0" fontId="30" fillId="0" borderId="34" xfId="0" applyFont="1" applyBorder="1" applyAlignment="1" applyProtection="1">
      <alignment horizontal="right"/>
    </xf>
    <xf numFmtId="0" fontId="0" fillId="0" borderId="38" xfId="0" applyFont="1" applyBorder="1" applyAlignment="1" applyProtection="1">
      <alignment horizontal="center"/>
    </xf>
    <xf numFmtId="0" fontId="0" fillId="0" borderId="30" xfId="0" applyFont="1" applyBorder="1" applyAlignment="1" applyProtection="1">
      <alignment horizontal="center"/>
    </xf>
    <xf numFmtId="0" fontId="0" fillId="0" borderId="31" xfId="0" applyFont="1" applyBorder="1" applyAlignment="1" applyProtection="1">
      <alignment horizontal="center"/>
    </xf>
    <xf numFmtId="0" fontId="53" fillId="0" borderId="34" xfId="0" applyFont="1" applyBorder="1" applyAlignment="1" applyProtection="1">
      <alignment horizontal="center"/>
    </xf>
    <xf numFmtId="0" fontId="30" fillId="0" borderId="34" xfId="0" applyFont="1" applyBorder="1" applyAlignment="1" applyProtection="1">
      <alignment horizontal="center" wrapText="1"/>
    </xf>
    <xf numFmtId="17" fontId="58" fillId="14" borderId="69" xfId="0" applyNumberFormat="1" applyFont="1" applyFill="1" applyBorder="1" applyAlignment="1" applyProtection="1">
      <alignment horizontal="center" vertical="center"/>
    </xf>
    <xf numFmtId="17" fontId="58" fillId="14" borderId="70" xfId="0" applyNumberFormat="1" applyFont="1" applyFill="1" applyBorder="1" applyAlignment="1" applyProtection="1">
      <alignment horizontal="center" vertical="center"/>
    </xf>
    <xf numFmtId="17" fontId="58" fillId="14" borderId="13" xfId="0" applyNumberFormat="1" applyFont="1" applyFill="1" applyBorder="1" applyAlignment="1" applyProtection="1">
      <alignment horizontal="center" vertical="center"/>
    </xf>
    <xf numFmtId="17" fontId="58" fillId="14" borderId="29" xfId="0" applyNumberFormat="1" applyFont="1" applyFill="1" applyBorder="1" applyAlignment="1" applyProtection="1">
      <alignment horizontal="center" vertical="center"/>
    </xf>
    <xf numFmtId="0" fontId="44" fillId="8" borderId="55" xfId="0" applyFont="1" applyFill="1" applyBorder="1" applyAlignment="1" applyProtection="1">
      <alignment horizontal="center"/>
    </xf>
    <xf numFmtId="0" fontId="44" fillId="8" borderId="56" xfId="0" applyFont="1" applyFill="1" applyBorder="1" applyAlignment="1" applyProtection="1">
      <alignment horizontal="center"/>
    </xf>
    <xf numFmtId="0" fontId="44" fillId="8" borderId="57" xfId="0" applyFont="1" applyFill="1" applyBorder="1" applyAlignment="1" applyProtection="1">
      <alignment horizontal="center"/>
    </xf>
    <xf numFmtId="0" fontId="44" fillId="7" borderId="55" xfId="0" applyFont="1" applyFill="1" applyBorder="1" applyAlignment="1" applyProtection="1">
      <alignment horizontal="center"/>
    </xf>
    <xf numFmtId="0" fontId="44" fillId="7" borderId="57" xfId="0" applyFont="1" applyFill="1" applyBorder="1" applyAlignment="1" applyProtection="1">
      <alignment horizontal="center"/>
    </xf>
    <xf numFmtId="0" fontId="61" fillId="31" borderId="18" xfId="0" applyFont="1" applyFill="1" applyBorder="1" applyAlignment="1" applyProtection="1">
      <alignment horizontal="left" wrapText="1"/>
    </xf>
    <xf numFmtId="0" fontId="61" fillId="31" borderId="19" xfId="0" applyFont="1" applyFill="1" applyBorder="1" applyAlignment="1" applyProtection="1">
      <alignment horizontal="left" wrapText="1"/>
    </xf>
    <xf numFmtId="0" fontId="61" fillId="31" borderId="8" xfId="0" applyFont="1" applyFill="1" applyBorder="1" applyAlignment="1" applyProtection="1">
      <alignment horizontal="left" wrapText="1"/>
    </xf>
    <xf numFmtId="0" fontId="44" fillId="14" borderId="34" xfId="0" applyFont="1" applyFill="1" applyBorder="1" applyAlignment="1" applyProtection="1">
      <alignment horizontal="center" vertical="center"/>
    </xf>
    <xf numFmtId="0" fontId="44" fillId="14" borderId="54" xfId="0" applyFont="1" applyFill="1" applyBorder="1" applyAlignment="1" applyProtection="1">
      <alignment horizontal="center" vertical="center"/>
    </xf>
    <xf numFmtId="17" fontId="58" fillId="14" borderId="35" xfId="0" applyNumberFormat="1" applyFont="1" applyFill="1" applyBorder="1" applyAlignment="1" applyProtection="1">
      <alignment horizontal="center" vertical="center"/>
    </xf>
    <xf numFmtId="17" fontId="58" fillId="14" borderId="9" xfId="0" applyNumberFormat="1" applyFont="1" applyFill="1" applyBorder="1" applyAlignment="1" applyProtection="1">
      <alignment horizontal="center" vertical="center"/>
    </xf>
    <xf numFmtId="0" fontId="37" fillId="0" borderId="18" xfId="0" applyFont="1" applyBorder="1" applyAlignment="1" applyProtection="1">
      <alignment horizontal="center"/>
    </xf>
    <xf numFmtId="0" fontId="0" fillId="0" borderId="19" xfId="0" applyBorder="1" applyAlignment="1" applyProtection="1">
      <alignment horizontal="center"/>
    </xf>
    <xf numFmtId="0" fontId="0" fillId="0" borderId="8" xfId="0" applyBorder="1" applyAlignment="1" applyProtection="1">
      <alignment horizontal="center"/>
    </xf>
    <xf numFmtId="0" fontId="8" fillId="0" borderId="0" xfId="0" applyFont="1" applyAlignment="1" applyProtection="1">
      <alignment horizontal="left"/>
    </xf>
    <xf numFmtId="0" fontId="4" fillId="0" borderId="0" xfId="0" applyFont="1" applyBorder="1" applyAlignment="1" applyProtection="1">
      <alignment horizontal="center"/>
    </xf>
    <xf numFmtId="0" fontId="0" fillId="0" borderId="0" xfId="0" applyAlignment="1" applyProtection="1">
      <alignment horizontal="center"/>
    </xf>
    <xf numFmtId="0" fontId="0" fillId="0" borderId="0" xfId="0" applyBorder="1" applyAlignment="1" applyProtection="1">
      <alignment horizontal="center"/>
    </xf>
    <xf numFmtId="0" fontId="37" fillId="0" borderId="0" xfId="0" applyFont="1" applyAlignment="1" applyProtection="1"/>
    <xf numFmtId="0" fontId="8" fillId="0" borderId="0" xfId="0" applyFont="1" applyAlignment="1" applyProtection="1"/>
    <xf numFmtId="0" fontId="0" fillId="0" borderId="0" xfId="0" applyAlignment="1" applyProtection="1"/>
    <xf numFmtId="164" fontId="28" fillId="0" borderId="0" xfId="0" applyNumberFormat="1" applyFont="1" applyBorder="1" applyAlignment="1" applyProtection="1">
      <alignment horizontal="center"/>
    </xf>
    <xf numFmtId="0" fontId="0" fillId="0" borderId="0" xfId="0" applyBorder="1" applyAlignment="1" applyProtection="1"/>
  </cellXfs>
  <cellStyles count="69">
    <cellStyle name="Comma" xfId="65" builtinId="3"/>
    <cellStyle name="Comma 2" xfId="49" xr:uid="{00000000-0005-0000-0000-000001000000}"/>
    <cellStyle name="Comma0" xfId="50" xr:uid="{00000000-0005-0000-0000-000000000000}"/>
    <cellStyle name="Currency" xfId="1" builtinId="4"/>
    <cellStyle name="Currency 2" xfId="2" xr:uid="{00000000-0005-0000-0000-000003000000}"/>
    <cellStyle name="Currency 2 2" xfId="28" xr:uid="{00000000-0005-0000-0000-000004000000}"/>
    <cellStyle name="Currency 3" xfId="3" xr:uid="{00000000-0005-0000-0000-000005000000}"/>
    <cellStyle name="Currency0" xfId="51" xr:uid="{00000000-0005-0000-0000-000002000000}"/>
    <cellStyle name="Date" xfId="52" xr:uid="{00000000-0005-0000-0000-000003000000}"/>
    <cellStyle name="Fixed" xfId="53" xr:uid="{00000000-0005-0000-0000-000004000000}"/>
    <cellStyle name="Heading 1 2" xfId="54" xr:uid="{00000000-0005-0000-0000-000067000000}"/>
    <cellStyle name="Heading 2 2" xfId="55" xr:uid="{00000000-0005-0000-0000-000068000000}"/>
    <cellStyle name="Hyperlink" xfId="4" builtinId="8"/>
    <cellStyle name="Hyperlink 2" xfId="63" xr:uid="{00000000-0005-0000-0000-00006E000000}"/>
    <cellStyle name="Normal" xfId="0" builtinId="0"/>
    <cellStyle name="Normal 11 2" xfId="5" xr:uid="{00000000-0005-0000-0000-000008000000}"/>
    <cellStyle name="Normal 2" xfId="57" xr:uid="{00000000-0005-0000-0000-000008000000}"/>
    <cellStyle name="Normal 2 10" xfId="6" xr:uid="{00000000-0005-0000-0000-000009000000}"/>
    <cellStyle name="Normal 2 10 2" xfId="7" xr:uid="{00000000-0005-0000-0000-00000A000000}"/>
    <cellStyle name="Normal 2 10 2 2" xfId="30" xr:uid="{00000000-0005-0000-0000-00000B000000}"/>
    <cellStyle name="Normal 2 10 3" xfId="29" xr:uid="{00000000-0005-0000-0000-00000C000000}"/>
    <cellStyle name="Normal 2 11" xfId="8" xr:uid="{00000000-0005-0000-0000-00000D000000}"/>
    <cellStyle name="Normal 2 11 2" xfId="31" xr:uid="{00000000-0005-0000-0000-00000E000000}"/>
    <cellStyle name="Normal 2 12" xfId="67" xr:uid="{66CFBB45-71E4-4B88-9BDF-EDF832364E25}"/>
    <cellStyle name="Normal 2 2" xfId="9" xr:uid="{00000000-0005-0000-0000-00000F000000}"/>
    <cellStyle name="Normal 2 2 2" xfId="10" xr:uid="{00000000-0005-0000-0000-000010000000}"/>
    <cellStyle name="Normal 2 2 2 2" xfId="33" xr:uid="{00000000-0005-0000-0000-000011000000}"/>
    <cellStyle name="Normal 2 2 3" xfId="32" xr:uid="{00000000-0005-0000-0000-000012000000}"/>
    <cellStyle name="Normal 2 3" xfId="11" xr:uid="{00000000-0005-0000-0000-000013000000}"/>
    <cellStyle name="Normal 2 3 2" xfId="12" xr:uid="{00000000-0005-0000-0000-000014000000}"/>
    <cellStyle name="Normal 2 3 2 2" xfId="35" xr:uid="{00000000-0005-0000-0000-000015000000}"/>
    <cellStyle name="Normal 2 3 3" xfId="34" xr:uid="{00000000-0005-0000-0000-000016000000}"/>
    <cellStyle name="Normal 2 4" xfId="13" xr:uid="{00000000-0005-0000-0000-000017000000}"/>
    <cellStyle name="Normal 2 4 2" xfId="14" xr:uid="{00000000-0005-0000-0000-000018000000}"/>
    <cellStyle name="Normal 2 4 2 2" xfId="37" xr:uid="{00000000-0005-0000-0000-000019000000}"/>
    <cellStyle name="Normal 2 4 3" xfId="36" xr:uid="{00000000-0005-0000-0000-00001A000000}"/>
    <cellStyle name="Normal 2 5" xfId="15" xr:uid="{00000000-0005-0000-0000-00001B000000}"/>
    <cellStyle name="Normal 2 5 2" xfId="16" xr:uid="{00000000-0005-0000-0000-00001C000000}"/>
    <cellStyle name="Normal 2 5 2 2" xfId="39" xr:uid="{00000000-0005-0000-0000-00001D000000}"/>
    <cellStyle name="Normal 2 5 3" xfId="38" xr:uid="{00000000-0005-0000-0000-00001E000000}"/>
    <cellStyle name="Normal 2 6" xfId="17" xr:uid="{00000000-0005-0000-0000-00001F000000}"/>
    <cellStyle name="Normal 2 6 2" xfId="18" xr:uid="{00000000-0005-0000-0000-000020000000}"/>
    <cellStyle name="Normal 2 6 2 2" xfId="41" xr:uid="{00000000-0005-0000-0000-000021000000}"/>
    <cellStyle name="Normal 2 6 3" xfId="40" xr:uid="{00000000-0005-0000-0000-000022000000}"/>
    <cellStyle name="Normal 2 7" xfId="19" xr:uid="{00000000-0005-0000-0000-000023000000}"/>
    <cellStyle name="Normal 2 7 2" xfId="20" xr:uid="{00000000-0005-0000-0000-000024000000}"/>
    <cellStyle name="Normal 2 7 2 2" xfId="43" xr:uid="{00000000-0005-0000-0000-000025000000}"/>
    <cellStyle name="Normal 2 7 3" xfId="42" xr:uid="{00000000-0005-0000-0000-000026000000}"/>
    <cellStyle name="Normal 2 8" xfId="21" xr:uid="{00000000-0005-0000-0000-000027000000}"/>
    <cellStyle name="Normal 2 8 2" xfId="22" xr:uid="{00000000-0005-0000-0000-000028000000}"/>
    <cellStyle name="Normal 2 8 2 2" xfId="45" xr:uid="{00000000-0005-0000-0000-000029000000}"/>
    <cellStyle name="Normal 2 8 3" xfId="44" xr:uid="{00000000-0005-0000-0000-00002A000000}"/>
    <cellStyle name="Normal 2 9" xfId="23" xr:uid="{00000000-0005-0000-0000-00002B000000}"/>
    <cellStyle name="Normal 2 9 2" xfId="24" xr:uid="{00000000-0005-0000-0000-00002C000000}"/>
    <cellStyle name="Normal 2 9 2 2" xfId="47" xr:uid="{00000000-0005-0000-0000-00002D000000}"/>
    <cellStyle name="Normal 2 9 3" xfId="46" xr:uid="{00000000-0005-0000-0000-00002E000000}"/>
    <cellStyle name="Normal 3" xfId="62" xr:uid="{00000000-0005-0000-0000-00006F000000}"/>
    <cellStyle name="Normal 3 2" xfId="68" xr:uid="{23107B15-84F4-4D53-AE1E-AAA76890DFE2}"/>
    <cellStyle name="Normal 4" xfId="25" xr:uid="{00000000-0005-0000-0000-00002F000000}"/>
    <cellStyle name="Normal 5" xfId="66" xr:uid="{6DD6E200-8CC1-41A1-9381-A316C22D3F42}"/>
    <cellStyle name="Normal_180a-oct" xfId="58" xr:uid="{729E201A-762D-4B6B-893C-28C880DE702B}"/>
    <cellStyle name="Normal_180aocto6" xfId="60" xr:uid="{31CD704B-3A42-4EE6-AC30-7EAEC6275FC4}"/>
    <cellStyle name="Normal_180-b 2005a" xfId="61" xr:uid="{0E62315A-CC24-419D-B701-551A636692E2}"/>
    <cellStyle name="Normal_Copy of SHIP Reporting Form (08-09)" xfId="64" xr:uid="{F574F3F7-0038-4F09-AFF8-675F486E1C7C}"/>
    <cellStyle name="Normal_Sheet1" xfId="59" xr:uid="{EECCEC14-608B-4FB3-BBC8-33BFF16376E0}"/>
    <cellStyle name="Percent" xfId="26" builtinId="5"/>
    <cellStyle name="Percent 2" xfId="27" xr:uid="{00000000-0005-0000-0000-000035000000}"/>
    <cellStyle name="Percent 2 2" xfId="48" xr:uid="{00000000-0005-0000-0000-000036000000}"/>
    <cellStyle name="Total 2" xfId="56" xr:uid="{00000000-0005-0000-0000-00006E000000}"/>
  </cellStyles>
  <dxfs count="409">
    <dxf>
      <font>
        <color rgb="FF9C0006"/>
      </font>
    </dxf>
    <dxf>
      <font>
        <color rgb="FF9C0006"/>
      </font>
    </dxf>
    <dxf>
      <font>
        <color rgb="FF9C0006"/>
      </font>
    </dxf>
    <dxf>
      <font>
        <color rgb="FF9C0006"/>
      </font>
    </dxf>
    <dxf>
      <font>
        <color rgb="FF9C0006"/>
      </font>
    </dxf>
    <dxf>
      <font>
        <color rgb="FF9C0006"/>
      </font>
    </dxf>
    <dxf>
      <font>
        <b/>
        <i val="0"/>
        <strike val="0"/>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b/>
        <i val="0"/>
        <strike val="0"/>
        <condense val="0"/>
        <extend val="0"/>
      </font>
      <fill>
        <patternFill>
          <bgColor indexed="10"/>
        </patternFill>
      </fill>
    </dxf>
    <dxf>
      <font>
        <color rgb="FF9C0006"/>
      </font>
    </dxf>
    <dxf>
      <font>
        <color rgb="FF9C0006"/>
      </font>
    </dxf>
    <dxf>
      <font>
        <b/>
        <i val="0"/>
        <strike val="0"/>
        <condense val="0"/>
        <extend val="0"/>
      </font>
      <fill>
        <patternFill>
          <bgColor indexed="10"/>
        </patternFill>
      </fill>
    </dxf>
    <dxf>
      <font>
        <b/>
        <i val="0"/>
        <strike val="0"/>
        <condense val="0"/>
        <extend val="0"/>
      </font>
      <fill>
        <patternFill>
          <bgColor indexed="10"/>
        </patternFill>
      </fill>
    </dxf>
    <dxf>
      <font>
        <color rgb="FF9C0006"/>
      </font>
    </dxf>
    <dxf>
      <font>
        <color rgb="FF9C0006"/>
      </font>
    </dxf>
    <dxf>
      <font>
        <b/>
        <i val="0"/>
        <strike val="0"/>
        <condense val="0"/>
        <extend val="0"/>
      </font>
      <fill>
        <patternFill>
          <bgColor indexed="10"/>
        </patternFill>
      </fill>
    </dxf>
    <dxf>
      <font>
        <b/>
        <i val="0"/>
        <strike val="0"/>
        <condense val="0"/>
        <extend val="0"/>
      </font>
      <fill>
        <patternFill>
          <bgColor indexed="10"/>
        </patternFill>
      </fill>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b/>
        <i val="0"/>
        <strike val="0"/>
        <condense val="0"/>
        <extend val="0"/>
      </font>
      <fill>
        <patternFill>
          <bgColor indexed="10"/>
        </patternFill>
      </fill>
    </dxf>
    <dxf>
      <font>
        <b/>
        <i val="0"/>
        <strike val="0"/>
        <condense val="0"/>
        <extend val="0"/>
      </font>
      <fill>
        <patternFill>
          <bgColor indexed="10"/>
        </patternFill>
      </fill>
    </dxf>
    <dxf>
      <font>
        <b/>
        <i val="0"/>
        <strike val="0"/>
        <condense val="0"/>
        <extend val="0"/>
      </font>
      <fill>
        <patternFill>
          <bgColor indexed="1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b/>
        <i val="0"/>
        <strike val="0"/>
        <condense val="0"/>
        <extend val="0"/>
      </font>
      <fill>
        <patternFill>
          <bgColor indexed="10"/>
        </patternFill>
      </fill>
    </dxf>
    <dxf>
      <font>
        <b/>
        <i val="0"/>
        <strike val="0"/>
        <condense val="0"/>
        <extend val="0"/>
      </font>
      <fill>
        <patternFill>
          <bgColor indexed="10"/>
        </patternFill>
      </fill>
    </dxf>
    <dxf>
      <font>
        <color rgb="FF9C0006"/>
      </font>
    </dxf>
    <dxf>
      <font>
        <color rgb="FF9C0006"/>
      </font>
      <fill>
        <patternFill>
          <bgColor rgb="FFFFC7CE"/>
        </patternFill>
      </fill>
    </dxf>
    <dxf>
      <font>
        <strike val="0"/>
      </font>
      <fill>
        <patternFill>
          <bgColor rgb="FFFF0000"/>
        </patternFill>
      </fill>
    </dxf>
    <dxf>
      <font>
        <color rgb="FF9C0006"/>
      </font>
      <fill>
        <patternFill>
          <bgColor rgb="FFFFC7CE"/>
        </patternFill>
      </fill>
    </dxf>
    <dxf>
      <font>
        <b/>
        <i val="0"/>
      </font>
      <fill>
        <patternFill>
          <bgColor rgb="FFFF00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C000"/>
        </patternFill>
      </fill>
    </dxf>
    <dxf>
      <fill>
        <patternFill>
          <bgColor rgb="FFFF0000"/>
        </patternFill>
      </fill>
    </dxf>
    <dxf>
      <font>
        <color rgb="FF006100"/>
      </font>
      <fill>
        <patternFill>
          <bgColor rgb="FFC6EFCE"/>
        </patternFill>
      </fill>
    </dxf>
    <dxf>
      <fill>
        <patternFill>
          <bgColor theme="6" tint="0.39994506668294322"/>
        </patternFill>
      </fill>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ill>
        <patternFill>
          <bgColor rgb="FFFFFF00"/>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dxf>
    <dxf>
      <font>
        <color rgb="FF9C0006"/>
      </font>
    </dxf>
    <dxf>
      <font>
        <color rgb="FF9C0006"/>
      </font>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dxf>
    <dxf>
      <font>
        <color rgb="FF9C0006"/>
      </font>
    </dxf>
    <dxf>
      <font>
        <color rgb="FF9C0006"/>
      </font>
    </dxf>
    <dxf>
      <font>
        <color rgb="FF9C0006"/>
      </font>
    </dxf>
    <dxf>
      <font>
        <color rgb="FF9C0006"/>
      </font>
    </dxf>
    <dxf>
      <fill>
        <patternFill>
          <bgColor rgb="FFFFFF00"/>
        </patternFill>
      </fill>
    </dxf>
    <dxf>
      <font>
        <color rgb="FF9C0006"/>
      </font>
    </dxf>
    <dxf>
      <fill>
        <patternFill>
          <bgColor rgb="FFFFFF00"/>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FF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ill>
        <patternFill>
          <bgColor rgb="FFFFFF00"/>
        </patternFill>
      </fill>
    </dxf>
    <dxf>
      <fill>
        <patternFill>
          <bgColor rgb="FFFF0000"/>
        </patternFill>
      </fill>
    </dxf>
    <dxf>
      <font>
        <color rgb="FF9C0006"/>
      </font>
    </dxf>
    <dxf>
      <font>
        <color rgb="FF9C0006"/>
      </font>
    </dxf>
    <dxf>
      <font>
        <color rgb="FF9C0006"/>
      </font>
    </dxf>
    <dxf>
      <font>
        <color rgb="FF9C0006"/>
      </font>
    </dxf>
    <dxf>
      <fill>
        <patternFill>
          <bgColor rgb="FFFFFF00"/>
        </patternFill>
      </fill>
    </dxf>
    <dxf>
      <fill>
        <patternFill>
          <bgColor rgb="FFFFFF00"/>
        </patternFill>
      </fill>
    </dxf>
    <dxf>
      <font>
        <color rgb="FF9C0006"/>
      </font>
    </dxf>
    <dxf>
      <font>
        <color rgb="FF9C0006"/>
      </font>
    </dxf>
    <dxf>
      <fill>
        <patternFill>
          <bgColor rgb="FFFFFF00"/>
        </patternFill>
      </fill>
    </dxf>
    <dxf>
      <fill>
        <patternFill>
          <bgColor rgb="FFFFFF00"/>
        </patternFill>
      </fill>
    </dxf>
    <dxf>
      <font>
        <color rgb="FF9C0006"/>
      </font>
    </dxf>
    <dxf>
      <font>
        <color rgb="FF9C0006"/>
      </font>
    </dxf>
    <dxf>
      <fill>
        <patternFill>
          <bgColor rgb="FFFFFF00"/>
        </patternFill>
      </fill>
    </dxf>
    <dxf>
      <fill>
        <patternFill>
          <bgColor rgb="FFFFFF00"/>
        </patternFill>
      </fill>
    </dxf>
    <dxf>
      <font>
        <color rgb="FF9C0006"/>
      </font>
    </dxf>
    <dxf>
      <font>
        <color rgb="FF9C0006"/>
      </font>
    </dxf>
    <dxf>
      <fill>
        <patternFill>
          <bgColor rgb="FFFFFF00"/>
        </patternFill>
      </fill>
    </dxf>
    <dxf>
      <fill>
        <patternFill>
          <bgColor rgb="FFFFFF00"/>
        </patternFill>
      </fill>
    </dxf>
    <dxf>
      <font>
        <color rgb="FF9C0006"/>
      </font>
    </dxf>
    <dxf>
      <font>
        <color rgb="FF9C0006"/>
      </font>
    </dxf>
    <dxf>
      <fill>
        <patternFill>
          <bgColor rgb="FFFFFF00"/>
        </patternFill>
      </fill>
    </dxf>
    <dxf>
      <fill>
        <patternFill>
          <bgColor rgb="FFFFFF00"/>
        </patternFill>
      </fill>
    </dxf>
    <dxf>
      <font>
        <color rgb="FF9C0006"/>
      </font>
    </dxf>
    <dxf>
      <font>
        <color rgb="FF9C0006"/>
      </font>
    </dxf>
    <dxf>
      <fill>
        <patternFill>
          <bgColor rgb="FFFFFF00"/>
        </patternFill>
      </fill>
    </dxf>
    <dxf>
      <fill>
        <patternFill>
          <bgColor rgb="FFFFFF00"/>
        </patternFill>
      </fill>
    </dxf>
    <dxf>
      <font>
        <color rgb="FF9C0006"/>
      </font>
    </dxf>
    <dxf>
      <font>
        <b/>
        <i val="0"/>
        <strike val="0"/>
      </font>
      <fill>
        <patternFill>
          <bgColor theme="3" tint="0.59996337778862885"/>
        </patternFill>
      </fill>
    </dxf>
    <dxf>
      <font>
        <color rgb="FF9C0006"/>
      </font>
      <fill>
        <patternFill>
          <bgColor rgb="FFFFC7CE"/>
        </patternFill>
      </fill>
    </dxf>
    <dxf>
      <font>
        <b/>
        <i val="0"/>
        <strike val="0"/>
      </font>
      <fill>
        <patternFill>
          <bgColor theme="3" tint="0.59996337778862885"/>
        </patternFill>
      </fill>
    </dxf>
    <dxf>
      <font>
        <color rgb="FF9C0006"/>
      </font>
      <fill>
        <patternFill>
          <bgColor rgb="FFFFC7CE"/>
        </patternFill>
      </fill>
    </dxf>
    <dxf>
      <fill>
        <patternFill>
          <bgColor theme="3" tint="0.59996337778862885"/>
        </patternFill>
      </fill>
    </dxf>
    <dxf>
      <font>
        <color rgb="FF9C0006"/>
      </font>
    </dxf>
    <dxf>
      <fill>
        <patternFill>
          <bgColor rgb="FFFFFF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FF00"/>
        </patternFill>
      </fill>
    </dxf>
    <dxf>
      <fill>
        <patternFill>
          <bgColor rgb="FFFF0000"/>
        </patternFill>
      </fill>
    </dxf>
    <dxf>
      <font>
        <color rgb="FF9C0006"/>
      </font>
    </dxf>
    <dxf>
      <font>
        <color rgb="FF9C0006"/>
      </font>
    </dxf>
    <dxf>
      <font>
        <color rgb="FF9C0006"/>
      </font>
    </dxf>
    <dxf>
      <font>
        <color rgb="FF9C0006"/>
      </font>
    </dxf>
    <dxf>
      <font>
        <color rgb="FF006100"/>
      </font>
      <fill>
        <patternFill>
          <bgColor rgb="FFC6EFCE"/>
        </patternFill>
      </fill>
    </dxf>
    <dxf>
      <fill>
        <patternFill>
          <bgColor rgb="FFFFFF00"/>
        </patternFill>
      </fill>
    </dxf>
    <dxf>
      <font>
        <color rgb="FF006100"/>
      </font>
      <fill>
        <patternFill>
          <bgColor rgb="FFC6EFCE"/>
        </patternFill>
      </fill>
    </dxf>
    <dxf>
      <font>
        <color rgb="FF9C0006"/>
      </font>
    </dxf>
    <dxf>
      <font>
        <color rgb="FF9C0006"/>
      </font>
    </dxf>
    <dxf>
      <fill>
        <patternFill>
          <bgColor rgb="FFFFFF00"/>
        </patternFill>
      </fill>
    </dxf>
    <dxf>
      <font>
        <color rgb="FF9C0006"/>
      </font>
    </dxf>
    <dxf>
      <fill>
        <patternFill>
          <bgColor rgb="FFFFFF00"/>
        </patternFill>
      </fill>
    </dxf>
    <dxf>
      <fill>
        <patternFill>
          <bgColor rgb="FFFFFF00"/>
        </patternFill>
      </fill>
    </dxf>
    <dxf>
      <font>
        <color rgb="FF9C0006"/>
      </font>
    </dxf>
    <dxf>
      <font>
        <color rgb="FF9C0006"/>
      </font>
      <fill>
        <patternFill>
          <bgColor rgb="FFFFC7CE"/>
        </patternFill>
      </fill>
    </dxf>
    <dxf>
      <fill>
        <patternFill>
          <bgColor rgb="FFFFFF00"/>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dxf>
    <dxf>
      <fill>
        <patternFill>
          <bgColor rgb="FFFFFF00"/>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dxf>
    <dxf>
      <font>
        <color rgb="FF9C0006"/>
      </font>
    </dxf>
    <dxf>
      <font>
        <color rgb="FF9C0006"/>
      </font>
    </dxf>
    <dxf>
      <fill>
        <patternFill>
          <bgColor rgb="FFFFFF00"/>
        </patternFill>
      </fill>
    </dxf>
    <dxf>
      <fill>
        <patternFill>
          <bgColor rgb="FFFFFF00"/>
        </patternFill>
      </fill>
    </dxf>
    <dxf>
      <font>
        <color rgb="FF9C0006"/>
      </font>
    </dxf>
    <dxf>
      <font>
        <color rgb="FF9C0006"/>
      </font>
    </dxf>
    <dxf>
      <font>
        <color rgb="FF006100"/>
      </font>
      <fill>
        <patternFill>
          <bgColor rgb="FFC6EFCE"/>
        </patternFill>
      </fill>
    </dxf>
    <dxf>
      <font>
        <color rgb="FF9C0006"/>
      </font>
    </dxf>
    <dxf>
      <font>
        <color rgb="FF006100"/>
      </font>
      <fill>
        <patternFill>
          <bgColor rgb="FFC6EFCE"/>
        </patternFill>
      </fill>
    </dxf>
    <dxf>
      <font>
        <color rgb="FF9C0006"/>
      </font>
    </dxf>
    <dxf>
      <font>
        <color rgb="FF006100"/>
      </font>
      <fill>
        <patternFill>
          <bgColor rgb="FFC6EFCE"/>
        </patternFill>
      </fill>
    </dxf>
    <dxf>
      <font>
        <color rgb="FF9C0006"/>
      </font>
    </dxf>
    <dxf>
      <font>
        <color rgb="FF006100"/>
      </font>
      <fill>
        <patternFill>
          <bgColor rgb="FFC6EFCE"/>
        </patternFill>
      </fill>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ill>
        <patternFill>
          <bgColor rgb="FFFFFF00"/>
        </patternFill>
      </fill>
    </dxf>
    <dxf>
      <fill>
        <patternFill>
          <bgColor rgb="FFFF0000"/>
        </patternFill>
      </fill>
    </dxf>
    <dxf>
      <font>
        <color rgb="FF9C0006"/>
      </font>
    </dxf>
    <dxf>
      <fill>
        <patternFill>
          <bgColor rgb="FFFFFF00"/>
        </patternFill>
      </fill>
    </dxf>
    <dxf>
      <fill>
        <patternFill>
          <bgColor rgb="FFFF0000"/>
        </patternFill>
      </fill>
    </dxf>
    <dxf>
      <font>
        <color rgb="FF9C0006"/>
      </font>
    </dxf>
    <dxf>
      <fill>
        <patternFill>
          <bgColor rgb="FFFFFF00"/>
        </patternFill>
      </fill>
    </dxf>
    <dxf>
      <fill>
        <patternFill>
          <bgColor rgb="FFFF0000"/>
        </patternFill>
      </fill>
    </dxf>
    <dxf>
      <font>
        <color rgb="FF9C0006"/>
      </font>
    </dxf>
    <dxf>
      <fill>
        <patternFill>
          <bgColor rgb="FFFFFF00"/>
        </patternFill>
      </fill>
    </dxf>
    <dxf>
      <fill>
        <patternFill>
          <bgColor rgb="FFFF0000"/>
        </patternFill>
      </fill>
    </dxf>
    <dxf>
      <font>
        <color rgb="FF9C0006"/>
      </font>
    </dxf>
    <dxf>
      <fill>
        <patternFill>
          <bgColor rgb="FFFFFF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ill>
        <patternFill>
          <bgColor rgb="FFFFFF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FF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FF00"/>
        </patternFill>
      </fill>
    </dxf>
    <dxf>
      <fill>
        <patternFill>
          <bgColor rgb="FFFF0000"/>
        </patternFill>
      </fill>
    </dxf>
    <dxf>
      <font>
        <color rgb="FF9C0006"/>
      </font>
    </dxf>
    <dxf>
      <fill>
        <patternFill>
          <bgColor rgb="FFFFFF00"/>
        </patternFill>
      </fill>
    </dxf>
    <dxf>
      <fill>
        <patternFill>
          <bgColor rgb="FFFF0000"/>
        </patternFill>
      </fill>
    </dxf>
    <dxf>
      <font>
        <color rgb="FF9C0006"/>
      </font>
    </dxf>
    <dxf>
      <fill>
        <patternFill>
          <bgColor rgb="FFFFFF00"/>
        </patternFill>
      </fill>
    </dxf>
    <dxf>
      <fill>
        <patternFill>
          <bgColor rgb="FFFF0000"/>
        </patternFill>
      </fill>
    </dxf>
    <dxf>
      <font>
        <color rgb="FF9C0006"/>
      </font>
    </dxf>
    <dxf>
      <fill>
        <patternFill>
          <bgColor rgb="FFFFFF00"/>
        </patternFill>
      </fill>
    </dxf>
    <dxf>
      <fill>
        <patternFill>
          <bgColor rgb="FFFF0000"/>
        </patternFill>
      </fill>
    </dxf>
    <dxf>
      <font>
        <color rgb="FF9C0006"/>
      </font>
    </dxf>
    <dxf>
      <fill>
        <patternFill>
          <bgColor rgb="FFFFFF00"/>
        </patternFill>
      </fill>
    </dxf>
    <dxf>
      <fill>
        <patternFill>
          <bgColor rgb="FFFF0000"/>
        </patternFill>
      </fill>
    </dxf>
    <dxf>
      <font>
        <color rgb="FF9C0006"/>
      </font>
    </dxf>
    <dxf>
      <fill>
        <patternFill>
          <bgColor rgb="FFFFFF00"/>
        </patternFill>
      </fill>
    </dxf>
    <dxf>
      <fill>
        <patternFill>
          <bgColor rgb="FFFF0000"/>
        </patternFill>
      </fill>
    </dxf>
    <dxf>
      <font>
        <color rgb="FF9C0006"/>
      </font>
    </dxf>
    <dxf>
      <fill>
        <patternFill>
          <bgColor rgb="FFFFFF00"/>
        </patternFill>
      </fill>
    </dxf>
    <dxf>
      <fill>
        <patternFill>
          <bgColor rgb="FFFF0000"/>
        </patternFill>
      </fill>
    </dxf>
    <dxf>
      <font>
        <color rgb="FF9C0006"/>
      </font>
    </dxf>
    <dxf>
      <font>
        <color rgb="FF9C0006"/>
      </font>
    </dxf>
    <dxf>
      <fill>
        <patternFill>
          <bgColor rgb="FFFFFF00"/>
        </patternFill>
      </fill>
    </dxf>
    <dxf>
      <fill>
        <patternFill>
          <bgColor rgb="FFFF0000"/>
        </patternFill>
      </fill>
    </dxf>
    <dxf>
      <font>
        <color rgb="FF9C0006"/>
      </font>
    </dxf>
    <dxf>
      <fill>
        <patternFill>
          <bgColor rgb="FFFFFF00"/>
        </patternFill>
      </fill>
    </dxf>
    <dxf>
      <fill>
        <patternFill>
          <bgColor rgb="FFFF0000"/>
        </patternFill>
      </fill>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ill>
        <patternFill>
          <bgColor rgb="FFFFFF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ill>
        <patternFill>
          <bgColor rgb="FFFFFF00"/>
        </patternFill>
      </fill>
    </dxf>
    <dxf>
      <fill>
        <patternFill>
          <bgColor rgb="FFFF0000"/>
        </patternFill>
      </fill>
    </dxf>
    <dxf>
      <font>
        <color rgb="FF9C0006"/>
      </font>
    </dxf>
    <dxf>
      <font>
        <color rgb="FF9C0006"/>
      </font>
    </dxf>
    <dxf>
      <font>
        <color rgb="FF9C0006"/>
      </font>
    </dxf>
    <dxf>
      <fill>
        <patternFill>
          <bgColor rgb="FFFFFF00"/>
        </patternFill>
      </fill>
    </dxf>
    <dxf>
      <fill>
        <patternFill>
          <bgColor rgb="FFFF0000"/>
        </patternFill>
      </fill>
    </dxf>
    <dxf>
      <font>
        <color rgb="FF9C0006"/>
      </font>
    </dxf>
    <dxf>
      <font>
        <color rgb="FF9C0006"/>
      </font>
    </dxf>
    <dxf>
      <fill>
        <patternFill>
          <bgColor rgb="FFFFFF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ill>
        <patternFill>
          <bgColor rgb="FFFFFF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FF00"/>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dxf>
    <dxf>
      <font>
        <condense val="0"/>
        <extend val="0"/>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ill>
        <patternFill>
          <bgColor rgb="FFFFFF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4</xdr:col>
      <xdr:colOff>594360</xdr:colOff>
      <xdr:row>5</xdr:row>
      <xdr:rowOff>121920</xdr:rowOff>
    </xdr:from>
    <xdr:ext cx="184731" cy="264560"/>
    <xdr:sp macro="" textlink="">
      <xdr:nvSpPr>
        <xdr:cNvPr id="2" name="TextBox 1">
          <a:extLst>
            <a:ext uri="{FF2B5EF4-FFF2-40B4-BE49-F238E27FC236}">
              <a16:creationId xmlns:a16="http://schemas.microsoft.com/office/drawing/2014/main" id="{D27B6DB0-3E04-4A74-9C1A-220A40875574}"/>
            </a:ext>
          </a:extLst>
        </xdr:cNvPr>
        <xdr:cNvSpPr txBox="1"/>
      </xdr:nvSpPr>
      <xdr:spPr>
        <a:xfrm>
          <a:off x="6204585" y="931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waar-my.sharepoint.com/personal/carrie_kroetz_gwaar_org/Documents/Desktop/claim%20form/2019-Master-Claim-Form-revised-02-13-19C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rie Notes"/>
      <sheetName val="Addl Info"/>
      <sheetName val="CAUTAU"/>
      <sheetName val="Allocations"/>
      <sheetName val="2019 New Form"/>
      <sheetName val="General Instructions"/>
      <sheetName val="Column Definitions"/>
      <sheetName val="Service Definitions"/>
      <sheetName val="NEW EBS INSTRUCTIONS"/>
      <sheetName val="I&amp;A Replacement Instructions"/>
      <sheetName val="Notes to GWAAR"/>
      <sheetName val="Certificate of Claim CAU"/>
      <sheetName val="Cert of Claim Legal Action"/>
      <sheetName val="Certificate of Claim TAU"/>
      <sheetName val="Cert. of Claim Menominee Tribe"/>
      <sheetName val="III-B - #11619"/>
      <sheetName val="III-B Other Services"/>
      <sheetName val="III-C 1 - #12019"/>
      <sheetName val="III-C2 - #12119"/>
      <sheetName val="NSIP 17-18 - #13218"/>
      <sheetName val="NSIP 18-19 - #13219"/>
      <sheetName val="III-D - #12419"/>
      <sheetName val="III-E - #12519"/>
      <sheetName val="Alzheimers FC Support - #122182"/>
      <sheetName val="Alzheimers FC Support - #12219"/>
      <sheetName val="SCS - #11519"/>
      <sheetName val="SCS Other Services"/>
      <sheetName val="Benefit Spec"/>
      <sheetName val="Ben Spec Other Repl - #73019"/>
      <sheetName val="Benefit Spec I&amp;A Repl #72019"/>
      <sheetName val="Elder Abuse - #12319"/>
      <sheetName val="EBS OCI Repl (SPAP)17-18-#13018"/>
      <sheetName val="EBS OCI Repl 17-18-#74009 75010"/>
      <sheetName val="EBS OCI Repl-Othr 17-18-#75009 "/>
      <sheetName val="EBS OCI Repl (SPAP)18-19-#13019"/>
      <sheetName val="EBS OCI Repl 18-19-#74009 75010"/>
      <sheetName val="EBS OCI Repl-Othr 18-19-#75009"/>
      <sheetName val="SHIP Original 17-18 - #12718"/>
      <sheetName val="SHIP Original 18-19 - #12719"/>
      <sheetName val="MIPPA 17-18 - #75018"/>
      <sheetName val="Other"/>
      <sheetName val="Other Services (2)"/>
      <sheetName val="MIPPA 18-19 - #75019"/>
      <sheetName val="Summary"/>
      <sheetName val="Summary Tribes"/>
      <sheetName val="Summary Other Svcs"/>
      <sheetName val="180A"/>
      <sheetName val="180B IIIB"/>
      <sheetName val="180B IIIC1"/>
      <sheetName val="180B IIIC2"/>
      <sheetName val="180B IIID"/>
      <sheetName val="180B IIIE Age 60+ or EOD"/>
      <sheetName val="180B IIIE 18 and under or Disbl"/>
      <sheetName val="180B Ind Sum"/>
      <sheetName val="SRT Main"/>
      <sheetName val="SRT IIIE Tab 1"/>
      <sheetName val="SRT IIIE Tab 2"/>
      <sheetName val="SRT Other"/>
    </sheetNames>
    <sheetDataSet>
      <sheetData sheetId="0" refreshError="1"/>
      <sheetData sheetId="1"/>
      <sheetData sheetId="2">
        <row r="5">
          <cell r="A5" t="str">
            <v>Adams</v>
          </cell>
        </row>
        <row r="6">
          <cell r="A6" t="str">
            <v>ADRC of Central WI</v>
          </cell>
        </row>
        <row r="7">
          <cell r="A7" t="str">
            <v>Ashland</v>
          </cell>
        </row>
        <row r="8">
          <cell r="A8" t="str">
            <v>Barron</v>
          </cell>
        </row>
        <row r="9">
          <cell r="A9" t="str">
            <v>Bayfield</v>
          </cell>
        </row>
        <row r="10">
          <cell r="A10" t="str">
            <v>Brown</v>
          </cell>
        </row>
        <row r="11">
          <cell r="A11" t="str">
            <v>Buffalo</v>
          </cell>
        </row>
        <row r="12">
          <cell r="A12" t="str">
            <v>Burnett</v>
          </cell>
        </row>
        <row r="13">
          <cell r="A13" t="str">
            <v>Calumet</v>
          </cell>
        </row>
        <row r="14">
          <cell r="A14" t="str">
            <v>Chippewa</v>
          </cell>
        </row>
        <row r="15">
          <cell r="A15" t="str">
            <v>Clark</v>
          </cell>
        </row>
        <row r="16">
          <cell r="A16" t="str">
            <v>Columbia</v>
          </cell>
        </row>
        <row r="17">
          <cell r="A17" t="str">
            <v>Crawford</v>
          </cell>
        </row>
        <row r="18">
          <cell r="A18" t="str">
            <v>Dodge</v>
          </cell>
        </row>
        <row r="19">
          <cell r="A19" t="str">
            <v>Door</v>
          </cell>
        </row>
        <row r="20">
          <cell r="A20" t="str">
            <v>Douglas</v>
          </cell>
        </row>
        <row r="21">
          <cell r="A21" t="str">
            <v>Dunn</v>
          </cell>
        </row>
        <row r="22">
          <cell r="A22" t="str">
            <v>Eau Claire</v>
          </cell>
        </row>
        <row r="23">
          <cell r="A23" t="str">
            <v>Florence</v>
          </cell>
        </row>
        <row r="24">
          <cell r="A24" t="str">
            <v>Fond Du Lac</v>
          </cell>
        </row>
        <row r="25">
          <cell r="A25" t="str">
            <v>Forest</v>
          </cell>
        </row>
        <row r="26">
          <cell r="A26" t="str">
            <v>Grant</v>
          </cell>
        </row>
        <row r="27">
          <cell r="A27" t="str">
            <v>Green</v>
          </cell>
        </row>
        <row r="28">
          <cell r="A28" t="str">
            <v>Green Lake</v>
          </cell>
        </row>
        <row r="29">
          <cell r="A29" t="str">
            <v>Iowa</v>
          </cell>
        </row>
        <row r="30">
          <cell r="A30" t="str">
            <v>Iron</v>
          </cell>
        </row>
        <row r="31">
          <cell r="A31" t="str">
            <v>Jackson</v>
          </cell>
        </row>
        <row r="32">
          <cell r="A32" t="str">
            <v>Jefferson</v>
          </cell>
        </row>
        <row r="33">
          <cell r="A33" t="str">
            <v>Juneau</v>
          </cell>
        </row>
        <row r="34">
          <cell r="A34" t="str">
            <v>Kenosha</v>
          </cell>
        </row>
        <row r="35">
          <cell r="A35" t="str">
            <v>Kewaunee</v>
          </cell>
        </row>
        <row r="36">
          <cell r="A36" t="str">
            <v>La Crosse</v>
          </cell>
        </row>
        <row r="37">
          <cell r="A37" t="str">
            <v>Lafayette</v>
          </cell>
        </row>
        <row r="38">
          <cell r="A38" t="str">
            <v>Langlade</v>
          </cell>
        </row>
        <row r="39">
          <cell r="A39" t="str">
            <v>Legal Action of WI</v>
          </cell>
        </row>
        <row r="40">
          <cell r="A40" t="str">
            <v>Lincoln</v>
          </cell>
        </row>
        <row r="41">
          <cell r="A41" t="str">
            <v>Manitowoc</v>
          </cell>
        </row>
        <row r="42">
          <cell r="A42" t="str">
            <v>Marathon</v>
          </cell>
        </row>
        <row r="43">
          <cell r="A43" t="str">
            <v>Marinette</v>
          </cell>
        </row>
        <row r="44">
          <cell r="A44" t="str">
            <v>Marinette ADRC</v>
          </cell>
        </row>
        <row r="45">
          <cell r="A45" t="str">
            <v>Marquette</v>
          </cell>
        </row>
        <row r="46">
          <cell r="A46" t="str">
            <v>Menominee County</v>
          </cell>
        </row>
        <row r="47">
          <cell r="A47" t="str">
            <v>Monroe</v>
          </cell>
        </row>
        <row r="48">
          <cell r="A48" t="str">
            <v>North Central Health Care</v>
          </cell>
        </row>
        <row r="49">
          <cell r="A49" t="str">
            <v>Oconto</v>
          </cell>
        </row>
        <row r="50">
          <cell r="A50" t="str">
            <v>Oneida</v>
          </cell>
        </row>
        <row r="51">
          <cell r="A51" t="str">
            <v>Outagamie</v>
          </cell>
        </row>
        <row r="52">
          <cell r="A52" t="str">
            <v>Ozaukee</v>
          </cell>
        </row>
        <row r="53">
          <cell r="A53" t="str">
            <v>Pepin</v>
          </cell>
        </row>
        <row r="54">
          <cell r="A54" t="str">
            <v>Pierce</v>
          </cell>
        </row>
        <row r="55">
          <cell r="A55" t="str">
            <v>Polk</v>
          </cell>
        </row>
        <row r="56">
          <cell r="A56" t="str">
            <v>Portage</v>
          </cell>
        </row>
        <row r="57">
          <cell r="A57" t="str">
            <v>Price</v>
          </cell>
        </row>
        <row r="58">
          <cell r="A58" t="str">
            <v>Racine</v>
          </cell>
        </row>
        <row r="59">
          <cell r="A59" t="str">
            <v>Richland</v>
          </cell>
        </row>
        <row r="60">
          <cell r="A60" t="str">
            <v>Rock</v>
          </cell>
        </row>
        <row r="61">
          <cell r="A61" t="str">
            <v>Rusk</v>
          </cell>
        </row>
        <row r="62">
          <cell r="A62" t="str">
            <v>Sauk</v>
          </cell>
        </row>
        <row r="63">
          <cell r="A63" t="str">
            <v>Sawyer</v>
          </cell>
        </row>
        <row r="64">
          <cell r="A64" t="str">
            <v>Shawano</v>
          </cell>
        </row>
        <row r="65">
          <cell r="A65" t="str">
            <v>Sheboygan</v>
          </cell>
        </row>
        <row r="66">
          <cell r="A66" t="str">
            <v>St. Croix</v>
          </cell>
        </row>
        <row r="67">
          <cell r="A67" t="str">
            <v>SUN - Iowa</v>
          </cell>
        </row>
        <row r="68">
          <cell r="A68" t="str">
            <v>SUN - Lafayette</v>
          </cell>
        </row>
        <row r="69">
          <cell r="A69" t="str">
            <v>Taylor</v>
          </cell>
        </row>
        <row r="70">
          <cell r="A70" t="str">
            <v>Trempealeau</v>
          </cell>
        </row>
        <row r="71">
          <cell r="A71" t="str">
            <v>Vernon</v>
          </cell>
        </row>
        <row r="72">
          <cell r="A72" t="str">
            <v>Vilas</v>
          </cell>
        </row>
        <row r="73">
          <cell r="A73" t="str">
            <v>Walworth</v>
          </cell>
        </row>
        <row r="74">
          <cell r="A74" t="str">
            <v>Washburn</v>
          </cell>
        </row>
        <row r="75">
          <cell r="A75" t="str">
            <v>Washington</v>
          </cell>
        </row>
        <row r="76">
          <cell r="A76" t="str">
            <v>Washington Co. Human Services</v>
          </cell>
        </row>
        <row r="77">
          <cell r="A77" t="str">
            <v>Waukesha</v>
          </cell>
        </row>
        <row r="78">
          <cell r="A78" t="str">
            <v>Waupaca</v>
          </cell>
        </row>
        <row r="79">
          <cell r="A79" t="str">
            <v>Waushara</v>
          </cell>
        </row>
        <row r="80">
          <cell r="A80" t="str">
            <v>Winnebago</v>
          </cell>
        </row>
        <row r="81">
          <cell r="A81" t="str">
            <v>Wood</v>
          </cell>
        </row>
      </sheetData>
      <sheetData sheetId="3">
        <row r="4">
          <cell r="A4" t="str">
            <v>Adams</v>
          </cell>
        </row>
        <row r="5">
          <cell r="A5" t="str">
            <v>ADRC of Central WI</v>
          </cell>
        </row>
        <row r="6">
          <cell r="A6" t="str">
            <v>Ashland</v>
          </cell>
        </row>
        <row r="7">
          <cell r="A7" t="str">
            <v>Bad River Chippewa Tribe</v>
          </cell>
        </row>
        <row r="8">
          <cell r="A8" t="str">
            <v>Barron</v>
          </cell>
        </row>
        <row r="9">
          <cell r="A9" t="str">
            <v>Bayfield</v>
          </cell>
        </row>
        <row r="10">
          <cell r="A10" t="str">
            <v>Brown</v>
          </cell>
        </row>
        <row r="11">
          <cell r="A11" t="str">
            <v>Buffalo</v>
          </cell>
        </row>
        <row r="12">
          <cell r="A12" t="str">
            <v>Burnett</v>
          </cell>
        </row>
        <row r="13">
          <cell r="A13" t="str">
            <v>Calumet</v>
          </cell>
        </row>
        <row r="14">
          <cell r="A14" t="str">
            <v>Chippewa</v>
          </cell>
        </row>
        <row r="15">
          <cell r="A15" t="str">
            <v>Clark</v>
          </cell>
        </row>
        <row r="16">
          <cell r="A16" t="str">
            <v>Columbia</v>
          </cell>
        </row>
        <row r="17">
          <cell r="A17" t="str">
            <v>Crawford</v>
          </cell>
        </row>
        <row r="18">
          <cell r="A18" t="str">
            <v>Dodge</v>
          </cell>
        </row>
        <row r="19">
          <cell r="A19" t="str">
            <v>Door</v>
          </cell>
        </row>
        <row r="20">
          <cell r="A20" t="str">
            <v>Douglas</v>
          </cell>
        </row>
        <row r="21">
          <cell r="A21" t="str">
            <v>Dunn</v>
          </cell>
        </row>
        <row r="22">
          <cell r="A22" t="str">
            <v>Eau Claire</v>
          </cell>
        </row>
        <row r="23">
          <cell r="A23" t="str">
            <v>Florence</v>
          </cell>
        </row>
        <row r="24">
          <cell r="A24" t="str">
            <v>Fond Du Lac</v>
          </cell>
        </row>
        <row r="25">
          <cell r="A25" t="str">
            <v>Forest</v>
          </cell>
        </row>
        <row r="26">
          <cell r="A26" t="str">
            <v>Grant</v>
          </cell>
        </row>
        <row r="27">
          <cell r="A27" t="str">
            <v>Green</v>
          </cell>
        </row>
        <row r="28">
          <cell r="A28" t="str">
            <v>Green Lake</v>
          </cell>
        </row>
        <row r="29">
          <cell r="A29" t="str">
            <v>Ho Chunk Tribe</v>
          </cell>
        </row>
        <row r="30">
          <cell r="A30" t="str">
            <v>Iowa</v>
          </cell>
        </row>
        <row r="31">
          <cell r="A31" t="str">
            <v>Iron</v>
          </cell>
        </row>
        <row r="32">
          <cell r="A32" t="str">
            <v>Jackson</v>
          </cell>
        </row>
        <row r="33">
          <cell r="A33" t="str">
            <v>Jefferson</v>
          </cell>
        </row>
        <row r="34">
          <cell r="A34" t="str">
            <v>Judicare</v>
          </cell>
        </row>
        <row r="35">
          <cell r="A35" t="str">
            <v>Juneau</v>
          </cell>
        </row>
        <row r="36">
          <cell r="A36" t="str">
            <v>Kenosha</v>
          </cell>
        </row>
        <row r="37">
          <cell r="A37" t="str">
            <v>Kewaunee</v>
          </cell>
        </row>
        <row r="38">
          <cell r="A38" t="str">
            <v>La Crosse</v>
          </cell>
        </row>
        <row r="39">
          <cell r="A39" t="str">
            <v>Lac Courte Oreilles Tribe</v>
          </cell>
        </row>
        <row r="40">
          <cell r="A40" t="str">
            <v>Lac du Flambeau Tribe</v>
          </cell>
        </row>
        <row r="41">
          <cell r="A41" t="str">
            <v>Lafayette</v>
          </cell>
        </row>
        <row r="42">
          <cell r="A42" t="str">
            <v>Langlade</v>
          </cell>
        </row>
        <row r="43">
          <cell r="A43" t="str">
            <v>Legal Action of WI</v>
          </cell>
        </row>
        <row r="44">
          <cell r="A44" t="str">
            <v>Lincoln</v>
          </cell>
        </row>
        <row r="45">
          <cell r="A45" t="str">
            <v>Manitowoc</v>
          </cell>
        </row>
        <row r="46">
          <cell r="A46" t="str">
            <v>Marathon</v>
          </cell>
        </row>
        <row r="47">
          <cell r="A47" t="str">
            <v>Marinette</v>
          </cell>
        </row>
        <row r="48">
          <cell r="A48" t="str">
            <v>Marinette ADRC</v>
          </cell>
        </row>
        <row r="49">
          <cell r="A49" t="str">
            <v>Marquette</v>
          </cell>
        </row>
        <row r="50">
          <cell r="A50" t="str">
            <v>Menominee County</v>
          </cell>
        </row>
        <row r="51">
          <cell r="A51" t="str">
            <v>Menominee Tribe</v>
          </cell>
        </row>
        <row r="52">
          <cell r="A52" t="str">
            <v>Monroe</v>
          </cell>
        </row>
        <row r="53">
          <cell r="A53" t="str">
            <v>North Central Health Care</v>
          </cell>
        </row>
        <row r="54">
          <cell r="A54" t="str">
            <v>Oconto</v>
          </cell>
        </row>
        <row r="55">
          <cell r="A55" t="str">
            <v>Oneida</v>
          </cell>
        </row>
        <row r="56">
          <cell r="A56" t="str">
            <v>Oneida Tribe</v>
          </cell>
        </row>
        <row r="57">
          <cell r="A57" t="str">
            <v>Outagamie</v>
          </cell>
        </row>
        <row r="58">
          <cell r="A58" t="str">
            <v>Ozaukee</v>
          </cell>
        </row>
        <row r="59">
          <cell r="A59" t="str">
            <v>Pepin</v>
          </cell>
        </row>
        <row r="60">
          <cell r="A60" t="str">
            <v>Pierce</v>
          </cell>
        </row>
        <row r="61">
          <cell r="A61" t="str">
            <v>Polk</v>
          </cell>
        </row>
        <row r="62">
          <cell r="A62" t="str">
            <v>Portage</v>
          </cell>
        </row>
        <row r="63">
          <cell r="A63" t="str">
            <v>Potawatomi Tribe</v>
          </cell>
        </row>
        <row r="64">
          <cell r="A64" t="str">
            <v>Price</v>
          </cell>
        </row>
        <row r="65">
          <cell r="A65" t="str">
            <v>Racine</v>
          </cell>
        </row>
        <row r="66">
          <cell r="A66" t="str">
            <v>Red Cliff Tribe</v>
          </cell>
        </row>
        <row r="67">
          <cell r="A67" t="str">
            <v>Richland</v>
          </cell>
        </row>
        <row r="68">
          <cell r="A68" t="str">
            <v>Rock</v>
          </cell>
        </row>
        <row r="69">
          <cell r="A69" t="str">
            <v>Rusk</v>
          </cell>
        </row>
        <row r="70">
          <cell r="A70" t="str">
            <v>Sauk</v>
          </cell>
        </row>
        <row r="71">
          <cell r="A71" t="str">
            <v>Sawyer</v>
          </cell>
        </row>
        <row r="72">
          <cell r="A72" t="str">
            <v>Shawano</v>
          </cell>
        </row>
        <row r="73">
          <cell r="A73" t="str">
            <v>Sheboygan</v>
          </cell>
        </row>
        <row r="74">
          <cell r="A74" t="str">
            <v>Sokaogan-Chippewa Tribe</v>
          </cell>
        </row>
        <row r="75">
          <cell r="A75" t="str">
            <v>St. Croix</v>
          </cell>
        </row>
        <row r="76">
          <cell r="A76" t="str">
            <v>St. Croix Chippewa Tribe</v>
          </cell>
        </row>
        <row r="77">
          <cell r="A77" t="str">
            <v>Stockbridge-Munsee Tribe</v>
          </cell>
        </row>
        <row r="78">
          <cell r="A78" t="str">
            <v>SUN - Iowa</v>
          </cell>
        </row>
        <row r="79">
          <cell r="A79" t="str">
            <v>SUN - Lafayette</v>
          </cell>
        </row>
        <row r="80">
          <cell r="A80" t="str">
            <v>Taylor</v>
          </cell>
        </row>
        <row r="81">
          <cell r="A81" t="str">
            <v>Trempealeau</v>
          </cell>
        </row>
        <row r="82">
          <cell r="A82" t="str">
            <v>Vernon</v>
          </cell>
        </row>
        <row r="83">
          <cell r="A83" t="str">
            <v>Vilas</v>
          </cell>
        </row>
        <row r="84">
          <cell r="A84" t="str">
            <v>Walworth</v>
          </cell>
        </row>
        <row r="85">
          <cell r="A85" t="str">
            <v>Washburn</v>
          </cell>
        </row>
        <row r="86">
          <cell r="A86" t="str">
            <v>Washington</v>
          </cell>
        </row>
        <row r="87">
          <cell r="A87" t="str">
            <v>Washington Co. Human Services</v>
          </cell>
        </row>
        <row r="88">
          <cell r="A88" t="str">
            <v>Waukesha</v>
          </cell>
        </row>
        <row r="89">
          <cell r="A89" t="str">
            <v>Waupaca</v>
          </cell>
        </row>
        <row r="90">
          <cell r="A90" t="str">
            <v>Waushara</v>
          </cell>
        </row>
        <row r="91">
          <cell r="A91" t="str">
            <v>Winnebago</v>
          </cell>
        </row>
        <row r="92">
          <cell r="A92" t="str">
            <v>Wood</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N1" t="str">
            <v/>
          </cell>
        </row>
      </sheetData>
      <sheetData sheetId="16" refreshError="1"/>
      <sheetData sheetId="17">
        <row r="1">
          <cell r="N1" t="str">
            <v/>
          </cell>
        </row>
      </sheetData>
      <sheetData sheetId="18">
        <row r="1">
          <cell r="N1" t="str">
            <v/>
          </cell>
        </row>
      </sheetData>
      <sheetData sheetId="19">
        <row r="1">
          <cell r="N1" t="str">
            <v/>
          </cell>
        </row>
      </sheetData>
      <sheetData sheetId="20">
        <row r="1">
          <cell r="N1" t="str">
            <v/>
          </cell>
        </row>
      </sheetData>
      <sheetData sheetId="21">
        <row r="1">
          <cell r="N1" t="str">
            <v/>
          </cell>
        </row>
      </sheetData>
      <sheetData sheetId="22">
        <row r="1">
          <cell r="N1" t="str">
            <v/>
          </cell>
        </row>
      </sheetData>
      <sheetData sheetId="23" refreshError="1"/>
      <sheetData sheetId="24">
        <row r="1">
          <cell r="N1" t="str">
            <v/>
          </cell>
        </row>
      </sheetData>
      <sheetData sheetId="25">
        <row r="1">
          <cell r="N1" t="str">
            <v/>
          </cell>
        </row>
      </sheetData>
      <sheetData sheetId="26" refreshError="1"/>
      <sheetData sheetId="27" refreshError="1"/>
      <sheetData sheetId="28">
        <row r="1">
          <cell r="N1" t="str">
            <v/>
          </cell>
        </row>
      </sheetData>
      <sheetData sheetId="29">
        <row r="35">
          <cell r="B35">
            <v>0</v>
          </cell>
        </row>
      </sheetData>
      <sheetData sheetId="30">
        <row r="1">
          <cell r="N1" t="str">
            <v/>
          </cell>
        </row>
      </sheetData>
      <sheetData sheetId="31">
        <row r="1">
          <cell r="N1" t="str">
            <v/>
          </cell>
        </row>
      </sheetData>
      <sheetData sheetId="32">
        <row r="1">
          <cell r="N1" t="str">
            <v/>
          </cell>
        </row>
      </sheetData>
      <sheetData sheetId="33">
        <row r="1">
          <cell r="N1" t="str">
            <v/>
          </cell>
        </row>
      </sheetData>
      <sheetData sheetId="34">
        <row r="1">
          <cell r="N1" t="str">
            <v/>
          </cell>
        </row>
      </sheetData>
      <sheetData sheetId="35">
        <row r="1">
          <cell r="N1" t="str">
            <v/>
          </cell>
        </row>
      </sheetData>
      <sheetData sheetId="36">
        <row r="1">
          <cell r="N1" t="str">
            <v/>
          </cell>
        </row>
      </sheetData>
      <sheetData sheetId="37">
        <row r="1">
          <cell r="N1" t="str">
            <v/>
          </cell>
        </row>
      </sheetData>
      <sheetData sheetId="38">
        <row r="1">
          <cell r="N1" t="str">
            <v/>
          </cell>
        </row>
      </sheetData>
      <sheetData sheetId="39">
        <row r="1">
          <cell r="N1" t="str">
            <v/>
          </cell>
        </row>
      </sheetData>
      <sheetData sheetId="40" refreshError="1"/>
      <sheetData sheetId="41" refreshError="1"/>
      <sheetData sheetId="42">
        <row r="2">
          <cell r="N2" t="str">
            <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persons/person.xml><?xml version="1.0" encoding="utf-8"?>
<personList xmlns="http://schemas.microsoft.com/office/spreadsheetml/2018/threadedcomments" xmlns:x="http://schemas.openxmlformats.org/spreadsheetml/2006/main">
  <person displayName="Carrie Kroetz" id="{69913A73-5CEF-4503-BDAF-AA4DF078DCB4}" userId="S::Carrie.Kroetz@gwaar.org::95d520e0-3242-431f-9304-3fa165f614a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 dT="2019-09-19T20:45:08.80" personId="{69913A73-5CEF-4503-BDAF-AA4DF078DCB4}" id="{943A9795-C09A-4220-94A2-AFF2FA5284C9}">
    <text>Jan Feb waiver</text>
  </threadedComment>
  <threadedComment ref="E1" dT="2020-03-03T21:55:08.70" personId="{69913A73-5CEF-4503-BDAF-AA4DF078DCB4}" id="{93F49441-63ED-4D96-AAF6-A550775E5F08}">
    <text>End of year notice - two months prior</text>
  </threadedComment>
  <threadedComment ref="F1" dT="2020-05-11T02:33:14.38" personId="{69913A73-5CEF-4503-BDAF-AA4DF078DCB4}" id="{2E99A32A-38D6-44CB-A867-55BAE09E9301}">
    <text>Quarterly Notice for Match</text>
  </threadedComment>
  <threadedComment ref="G1" dT="2019-09-19T20:45:08.80" personId="{69913A73-5CEF-4503-BDAF-AA4DF078DCB4}" id="{E9DC253C-9EA4-4A26-93D6-2B3968C16497}">
    <text>Jan Feb waiver</text>
  </threadedComment>
  <threadedComment ref="D2" dT="2019-09-19T20:46:14.28" personId="{69913A73-5CEF-4503-BDAF-AA4DF078DCB4}" id="{BA710A82-4AD4-4367-BAAC-F1C7582D8BBB}">
    <text>IIIB EBS Waiver</text>
  </threadedComment>
  <threadedComment ref="E2" dT="2019-09-19T20:46:55.89" personId="{69913A73-5CEF-4503-BDAF-AA4DF078DCB4}" id="{C189CF90-C9EE-478A-9B7B-5CB9FBE434D2}">
    <text>Tribal Exception</text>
  </threadedComment>
  <threadedComment ref="F2" dT="2019-09-19T20:47:27.52" personId="{69913A73-5CEF-4503-BDAF-AA4DF078DCB4}" id="{4C788DA2-A8F2-4B65-8654-DD47130A424E}">
    <text>Standard Exception</text>
  </threadedComment>
  <threadedComment ref="E78" dT="2019-09-19T20:45:08.80" personId="{69913A73-5CEF-4503-BDAF-AA4DF078DCB4}" id="{7452B72E-4957-4727-92CB-DDBC4CB1E98E}">
    <text>Jan Feb waiver</text>
  </threadedComment>
  <threadedComment ref="E87" dT="2019-09-19T20:45:08.80" personId="{69913A73-5CEF-4503-BDAF-AA4DF078DCB4}" id="{6C856CEA-CCBA-4444-BDC2-6A6D63CE9D36}">
    <text>Jan Feb waiver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independentsector.org/resource/vovt_detail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 Id="rId4" Type="http://schemas.microsoft.com/office/2017/10/relationships/threadedComment" Target="../threadedComments/threadedComment1.xm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fiscal@gwaar.org"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3" tint="0.59999389629810485"/>
    <pageSetUpPr fitToPage="1"/>
  </sheetPr>
  <dimension ref="A1:B79"/>
  <sheetViews>
    <sheetView topLeftCell="A52" workbookViewId="0">
      <selection activeCell="B82" sqref="B82"/>
    </sheetView>
  </sheetViews>
  <sheetFormatPr defaultColWidth="9.109375" defaultRowHeight="13.2"/>
  <cols>
    <col min="1" max="1" width="12" style="86" bestFit="1" customWidth="1"/>
    <col min="2" max="2" width="151.5546875" style="86" customWidth="1"/>
    <col min="3" max="16384" width="9.109375" style="86"/>
  </cols>
  <sheetData>
    <row r="1" spans="1:2">
      <c r="A1" s="748" t="s">
        <v>0</v>
      </c>
      <c r="B1" s="748" t="s">
        <v>1</v>
      </c>
    </row>
    <row r="2" spans="1:2">
      <c r="A2" s="749">
        <v>43660</v>
      </c>
      <c r="B2" s="750" t="s">
        <v>2</v>
      </c>
    </row>
    <row r="3" spans="1:2">
      <c r="A3" s="749">
        <v>43660</v>
      </c>
      <c r="B3" s="223" t="s">
        <v>3</v>
      </c>
    </row>
    <row r="4" spans="1:2">
      <c r="A4" s="749">
        <v>43660</v>
      </c>
      <c r="B4" s="223" t="s">
        <v>4</v>
      </c>
    </row>
    <row r="5" spans="1:2">
      <c r="A5" s="749">
        <v>43660</v>
      </c>
      <c r="B5" s="223" t="s">
        <v>5</v>
      </c>
    </row>
    <row r="6" spans="1:2">
      <c r="A6" s="749">
        <v>43660</v>
      </c>
      <c r="B6" s="223" t="s">
        <v>6</v>
      </c>
    </row>
    <row r="7" spans="1:2">
      <c r="A7" s="749">
        <v>43660</v>
      </c>
      <c r="B7" s="223" t="s">
        <v>7</v>
      </c>
    </row>
    <row r="8" spans="1:2">
      <c r="A8" s="749">
        <v>43660</v>
      </c>
      <c r="B8" s="223" t="s">
        <v>8</v>
      </c>
    </row>
    <row r="9" spans="1:2">
      <c r="A9" s="749">
        <v>43660</v>
      </c>
      <c r="B9" s="223" t="s">
        <v>9</v>
      </c>
    </row>
    <row r="10" spans="1:2">
      <c r="A10" s="749">
        <v>43660</v>
      </c>
      <c r="B10" s="223" t="s">
        <v>10</v>
      </c>
    </row>
    <row r="11" spans="1:2">
      <c r="A11" s="749">
        <v>43660</v>
      </c>
      <c r="B11" s="223" t="s">
        <v>11</v>
      </c>
    </row>
    <row r="12" spans="1:2">
      <c r="A12" s="749">
        <v>43660</v>
      </c>
      <c r="B12" s="223" t="s">
        <v>12</v>
      </c>
    </row>
    <row r="13" spans="1:2">
      <c r="A13" s="749">
        <v>43660</v>
      </c>
      <c r="B13" s="223" t="s">
        <v>13</v>
      </c>
    </row>
    <row r="14" spans="1:2">
      <c r="A14" s="749">
        <v>43660</v>
      </c>
      <c r="B14" s="223" t="s">
        <v>14</v>
      </c>
    </row>
    <row r="15" spans="1:2">
      <c r="A15" s="749">
        <v>43660</v>
      </c>
      <c r="B15" s="223" t="s">
        <v>15</v>
      </c>
    </row>
    <row r="16" spans="1:2">
      <c r="A16" s="749">
        <v>43660</v>
      </c>
      <c r="B16" s="223" t="s">
        <v>16</v>
      </c>
    </row>
    <row r="17" spans="1:2">
      <c r="A17" s="749">
        <v>43660</v>
      </c>
      <c r="B17" s="223" t="s">
        <v>17</v>
      </c>
    </row>
    <row r="18" spans="1:2">
      <c r="A18" s="749">
        <v>43660</v>
      </c>
      <c r="B18" s="223" t="s">
        <v>18</v>
      </c>
    </row>
    <row r="19" spans="1:2">
      <c r="A19" s="749">
        <v>43660</v>
      </c>
      <c r="B19" s="223" t="s">
        <v>19</v>
      </c>
    </row>
    <row r="20" spans="1:2">
      <c r="A20" s="751">
        <v>43728</v>
      </c>
      <c r="B20" s="752" t="s">
        <v>20</v>
      </c>
    </row>
    <row r="21" spans="1:2">
      <c r="A21" s="751">
        <v>43728</v>
      </c>
      <c r="B21" s="752" t="s">
        <v>21</v>
      </c>
    </row>
    <row r="22" spans="1:2" ht="26.4">
      <c r="A22" s="751">
        <v>43741</v>
      </c>
      <c r="B22" s="752" t="s">
        <v>23</v>
      </c>
    </row>
    <row r="23" spans="1:2" ht="26.4">
      <c r="A23" s="751">
        <v>43745</v>
      </c>
      <c r="B23" s="752" t="s">
        <v>24</v>
      </c>
    </row>
    <row r="24" spans="1:2">
      <c r="A24" s="751">
        <v>43745</v>
      </c>
      <c r="B24" s="752" t="s">
        <v>25</v>
      </c>
    </row>
    <row r="25" spans="1:2">
      <c r="A25" s="751">
        <v>43745</v>
      </c>
      <c r="B25" s="752" t="s">
        <v>26</v>
      </c>
    </row>
    <row r="26" spans="1:2">
      <c r="A26" s="751">
        <v>43745</v>
      </c>
      <c r="B26" s="753" t="s">
        <v>27</v>
      </c>
    </row>
    <row r="27" spans="1:2">
      <c r="A27" s="751">
        <v>43745</v>
      </c>
      <c r="B27" s="753" t="s">
        <v>28</v>
      </c>
    </row>
    <row r="28" spans="1:2">
      <c r="A28" s="751">
        <v>43745</v>
      </c>
      <c r="B28" s="753" t="s">
        <v>29</v>
      </c>
    </row>
    <row r="29" spans="1:2">
      <c r="A29" s="751">
        <v>43745</v>
      </c>
      <c r="B29" s="753" t="s">
        <v>30</v>
      </c>
    </row>
    <row r="30" spans="1:2">
      <c r="A30" s="751">
        <v>43745</v>
      </c>
      <c r="B30" s="753" t="s">
        <v>31</v>
      </c>
    </row>
    <row r="31" spans="1:2">
      <c r="A31" s="751">
        <v>43745</v>
      </c>
      <c r="B31" s="753" t="s">
        <v>32</v>
      </c>
    </row>
    <row r="32" spans="1:2">
      <c r="A32" s="751">
        <v>43745</v>
      </c>
      <c r="B32" s="753" t="s">
        <v>33</v>
      </c>
    </row>
    <row r="33" spans="1:2">
      <c r="A33" s="751">
        <v>43746</v>
      </c>
      <c r="B33" s="753" t="s">
        <v>34</v>
      </c>
    </row>
    <row r="34" spans="1:2">
      <c r="A34" s="751">
        <v>43770</v>
      </c>
      <c r="B34" s="753" t="s">
        <v>35</v>
      </c>
    </row>
    <row r="35" spans="1:2">
      <c r="A35" s="751">
        <v>43770</v>
      </c>
      <c r="B35" s="753" t="s">
        <v>35</v>
      </c>
    </row>
    <row r="36" spans="1:2">
      <c r="A36" s="751">
        <v>43816</v>
      </c>
      <c r="B36" s="754" t="s">
        <v>36</v>
      </c>
    </row>
    <row r="37" spans="1:2">
      <c r="A37" s="751">
        <v>43816</v>
      </c>
      <c r="B37" s="754" t="s">
        <v>37</v>
      </c>
    </row>
    <row r="38" spans="1:2">
      <c r="A38" s="751">
        <v>43816</v>
      </c>
      <c r="B38" s="753" t="s">
        <v>38</v>
      </c>
    </row>
    <row r="39" spans="1:2">
      <c r="A39" s="751">
        <v>43816</v>
      </c>
      <c r="B39" s="753" t="s">
        <v>39</v>
      </c>
    </row>
    <row r="40" spans="1:2">
      <c r="A40" s="751">
        <v>43816</v>
      </c>
      <c r="B40" s="753" t="s">
        <v>40</v>
      </c>
    </row>
    <row r="41" spans="1:2">
      <c r="A41" s="751">
        <v>43818</v>
      </c>
      <c r="B41" s="754" t="s">
        <v>42</v>
      </c>
    </row>
    <row r="42" spans="1:2">
      <c r="A42" s="751">
        <v>43818</v>
      </c>
      <c r="B42" s="754" t="s">
        <v>1355</v>
      </c>
    </row>
    <row r="43" spans="1:2">
      <c r="A43" s="751">
        <v>43818</v>
      </c>
      <c r="B43" s="753" t="s">
        <v>43</v>
      </c>
    </row>
    <row r="44" spans="1:2">
      <c r="A44" s="751">
        <v>43831</v>
      </c>
      <c r="B44" s="752" t="s">
        <v>22</v>
      </c>
    </row>
    <row r="45" spans="1:2">
      <c r="A45" s="751">
        <v>43993</v>
      </c>
      <c r="B45" s="754" t="s">
        <v>1622</v>
      </c>
    </row>
    <row r="46" spans="1:2">
      <c r="A46" s="751">
        <v>43993</v>
      </c>
      <c r="B46" s="753" t="s">
        <v>1633</v>
      </c>
    </row>
    <row r="47" spans="1:2">
      <c r="A47" s="751">
        <v>43993</v>
      </c>
      <c r="B47" s="753" t="s">
        <v>1623</v>
      </c>
    </row>
    <row r="48" spans="1:2">
      <c r="A48" s="751">
        <v>44019</v>
      </c>
      <c r="B48" s="753" t="s">
        <v>1626</v>
      </c>
    </row>
    <row r="49" spans="1:2">
      <c r="A49" s="751">
        <v>44019</v>
      </c>
      <c r="B49" s="753" t="s">
        <v>1627</v>
      </c>
    </row>
    <row r="50" spans="1:2">
      <c r="A50" s="751">
        <v>44019</v>
      </c>
      <c r="B50" s="753" t="s">
        <v>1628</v>
      </c>
    </row>
    <row r="51" spans="1:2">
      <c r="A51" s="751">
        <v>44019</v>
      </c>
      <c r="B51" s="753" t="s">
        <v>1629</v>
      </c>
    </row>
    <row r="52" spans="1:2">
      <c r="A52" s="751">
        <v>44019</v>
      </c>
      <c r="B52" s="753" t="s">
        <v>1630</v>
      </c>
    </row>
    <row r="53" spans="1:2">
      <c r="A53" s="751">
        <v>44019</v>
      </c>
      <c r="B53" s="753" t="s">
        <v>1632</v>
      </c>
    </row>
    <row r="54" spans="1:2">
      <c r="A54" s="755">
        <v>44019</v>
      </c>
      <c r="B54" s="753" t="s">
        <v>1634</v>
      </c>
    </row>
    <row r="55" spans="1:2">
      <c r="A55" s="751">
        <v>44020</v>
      </c>
      <c r="B55" s="753" t="s">
        <v>1635</v>
      </c>
    </row>
    <row r="56" spans="1:2">
      <c r="A56" s="751">
        <v>44020</v>
      </c>
      <c r="B56" s="753" t="s">
        <v>1636</v>
      </c>
    </row>
    <row r="57" spans="1:2">
      <c r="A57" s="751">
        <v>44020</v>
      </c>
      <c r="B57" s="753" t="s">
        <v>1637</v>
      </c>
    </row>
    <row r="58" spans="1:2">
      <c r="A58" s="751">
        <v>44049</v>
      </c>
      <c r="B58" s="753" t="s">
        <v>1639</v>
      </c>
    </row>
    <row r="59" spans="1:2">
      <c r="A59" s="751">
        <v>44054</v>
      </c>
      <c r="B59" s="753" t="s">
        <v>1640</v>
      </c>
    </row>
    <row r="60" spans="1:2">
      <c r="A60" s="751">
        <v>44068</v>
      </c>
      <c r="B60" s="753" t="s">
        <v>1641</v>
      </c>
    </row>
    <row r="61" spans="1:2">
      <c r="A61" s="751">
        <v>44075</v>
      </c>
      <c r="B61" s="753" t="s">
        <v>1642</v>
      </c>
    </row>
    <row r="62" spans="1:2">
      <c r="A62" s="751">
        <v>44098</v>
      </c>
      <c r="B62" s="758" t="s">
        <v>1651</v>
      </c>
    </row>
    <row r="63" spans="1:2">
      <c r="A63" s="751">
        <v>44107</v>
      </c>
      <c r="B63" s="753" t="s">
        <v>1646</v>
      </c>
    </row>
    <row r="64" spans="1:2">
      <c r="A64" s="751">
        <v>44107</v>
      </c>
      <c r="B64" s="754" t="s">
        <v>1645</v>
      </c>
    </row>
    <row r="65" spans="1:2">
      <c r="A65" s="751">
        <v>44107</v>
      </c>
      <c r="B65" s="754" t="s">
        <v>1647</v>
      </c>
    </row>
    <row r="66" spans="1:2">
      <c r="A66" s="751">
        <v>44107</v>
      </c>
      <c r="B66" s="754" t="s">
        <v>1648</v>
      </c>
    </row>
    <row r="67" spans="1:2">
      <c r="A67" s="751">
        <v>44107</v>
      </c>
      <c r="B67" s="754" t="s">
        <v>1649</v>
      </c>
    </row>
    <row r="68" spans="1:2">
      <c r="A68" s="751">
        <v>44107</v>
      </c>
      <c r="B68" s="754" t="s">
        <v>1650</v>
      </c>
    </row>
    <row r="69" spans="1:2">
      <c r="A69" s="751">
        <v>44107</v>
      </c>
      <c r="B69" s="754" t="s">
        <v>1653</v>
      </c>
    </row>
    <row r="70" spans="1:2">
      <c r="A70" s="751">
        <v>44107</v>
      </c>
      <c r="B70" s="754" t="s">
        <v>1652</v>
      </c>
    </row>
    <row r="71" spans="1:2">
      <c r="A71" s="751">
        <v>44107</v>
      </c>
      <c r="B71" s="754" t="s">
        <v>1654</v>
      </c>
    </row>
    <row r="72" spans="1:2">
      <c r="A72" s="755">
        <v>44107</v>
      </c>
      <c r="B72" s="753" t="s">
        <v>1665</v>
      </c>
    </row>
    <row r="73" spans="1:2">
      <c r="A73" s="751">
        <v>44107</v>
      </c>
      <c r="B73" s="754" t="s">
        <v>1662</v>
      </c>
    </row>
    <row r="74" spans="1:2">
      <c r="A74" s="751">
        <v>44107</v>
      </c>
      <c r="B74" s="758" t="s">
        <v>1664</v>
      </c>
    </row>
    <row r="75" spans="1:2">
      <c r="A75" s="164">
        <v>44136</v>
      </c>
      <c r="B75" s="757" t="s">
        <v>1656</v>
      </c>
    </row>
    <row r="76" spans="1:2">
      <c r="A76" s="164">
        <v>44561</v>
      </c>
      <c r="B76" s="657" t="s">
        <v>41</v>
      </c>
    </row>
    <row r="77" spans="1:2">
      <c r="A77" s="164">
        <v>44561</v>
      </c>
      <c r="B77" s="657" t="s">
        <v>1655</v>
      </c>
    </row>
    <row r="78" spans="1:2">
      <c r="A78" s="164">
        <v>44200</v>
      </c>
      <c r="B78" s="753" t="s">
        <v>1678</v>
      </c>
    </row>
    <row r="79" spans="1:2">
      <c r="A79" s="164">
        <v>44200</v>
      </c>
      <c r="B79" s="753" t="s">
        <v>1679</v>
      </c>
    </row>
  </sheetData>
  <sortState xmlns:xlrd2="http://schemas.microsoft.com/office/spreadsheetml/2017/richdata2" ref="A63:B77">
    <sortCondition ref="A63:A77"/>
  </sortState>
  <pageMargins left="0.7" right="0.7" top="0.75" bottom="0.75" header="0.3" footer="0.3"/>
  <pageSetup scale="83" fitToHeight="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29DC0-2BD2-46FA-AAA3-89D0415574A4}">
  <sheetPr codeName="Sheet12">
    <tabColor theme="9" tint="0.39997558519241921"/>
    <pageSetUpPr fitToPage="1"/>
  </sheetPr>
  <dimension ref="A1:R53"/>
  <sheetViews>
    <sheetView workbookViewId="0">
      <selection activeCell="I15" sqref="I15"/>
    </sheetView>
  </sheetViews>
  <sheetFormatPr defaultColWidth="9.109375" defaultRowHeight="13.2"/>
  <cols>
    <col min="1" max="1" width="13.109375" style="18" customWidth="1"/>
    <col min="2" max="2" width="3.44140625" style="18" customWidth="1"/>
    <col min="3" max="3" width="3.6640625" style="18" customWidth="1"/>
    <col min="4" max="4" width="8.44140625" style="18" customWidth="1"/>
    <col min="5" max="6" width="9.109375" style="18"/>
    <col min="7" max="7" width="10.33203125" style="18" customWidth="1"/>
    <col min="8" max="8" width="2.109375" style="18" customWidth="1"/>
    <col min="9" max="9" width="14.5546875" style="18" customWidth="1"/>
    <col min="10" max="10" width="11.44140625" style="18" bestFit="1" customWidth="1"/>
    <col min="11" max="11" width="6.5546875" style="18" customWidth="1"/>
    <col min="12" max="12" width="10.44140625" style="18" customWidth="1"/>
    <col min="13" max="16384" width="9.109375" style="18"/>
  </cols>
  <sheetData>
    <row r="1" spans="1:18">
      <c r="A1" s="100"/>
      <c r="B1" s="101"/>
      <c r="C1" s="101"/>
      <c r="D1" s="101"/>
      <c r="E1" s="101"/>
      <c r="F1" s="101"/>
      <c r="G1" s="101"/>
      <c r="H1" s="101"/>
      <c r="I1" s="101"/>
      <c r="J1" s="101"/>
      <c r="K1" s="101"/>
      <c r="L1" s="102"/>
    </row>
    <row r="2" spans="1:18" ht="17.399999999999999">
      <c r="A2" s="803" t="s">
        <v>1194</v>
      </c>
      <c r="B2" s="804"/>
      <c r="C2" s="804"/>
      <c r="D2" s="804"/>
      <c r="E2" s="804"/>
      <c r="F2" s="804"/>
      <c r="G2" s="804"/>
      <c r="H2" s="804"/>
      <c r="I2" s="804"/>
      <c r="J2" s="804"/>
      <c r="K2" s="804"/>
      <c r="L2" s="805"/>
    </row>
    <row r="3" spans="1:18" ht="17.399999999999999">
      <c r="A3" s="803" t="s">
        <v>1195</v>
      </c>
      <c r="B3" s="804"/>
      <c r="C3" s="804"/>
      <c r="D3" s="804"/>
      <c r="E3" s="804"/>
      <c r="F3" s="804"/>
      <c r="G3" s="804"/>
      <c r="H3" s="804"/>
      <c r="I3" s="804"/>
      <c r="J3" s="804"/>
      <c r="K3" s="804"/>
      <c r="L3" s="805"/>
    </row>
    <row r="4" spans="1:18">
      <c r="A4" s="77"/>
      <c r="B4" s="75"/>
      <c r="C4" s="75"/>
      <c r="D4" s="75"/>
      <c r="E4" s="75"/>
      <c r="F4" s="75"/>
      <c r="G4" s="75"/>
      <c r="H4" s="75"/>
      <c r="I4" s="75"/>
      <c r="J4" s="75"/>
      <c r="K4" s="75"/>
      <c r="L4" s="78"/>
    </row>
    <row r="5" spans="1:18" ht="15.6">
      <c r="A5" s="806" t="s">
        <v>1196</v>
      </c>
      <c r="B5" s="807"/>
      <c r="C5" s="807"/>
      <c r="D5" s="807"/>
      <c r="E5" s="807"/>
      <c r="F5" s="807"/>
      <c r="G5" s="807"/>
      <c r="H5" s="807"/>
      <c r="I5" s="807"/>
      <c r="J5" s="807"/>
      <c r="K5" s="807"/>
      <c r="L5" s="808"/>
    </row>
    <row r="6" spans="1:18" ht="15">
      <c r="A6" s="103" t="s">
        <v>1197</v>
      </c>
      <c r="B6" s="104"/>
      <c r="C6" s="104"/>
      <c r="D6" s="104"/>
      <c r="E6" s="104"/>
      <c r="F6" s="104"/>
      <c r="G6" s="104"/>
      <c r="H6" s="104"/>
      <c r="I6" s="104"/>
      <c r="J6" s="104"/>
      <c r="K6" s="104"/>
      <c r="L6" s="105"/>
    </row>
    <row r="7" spans="1:18" ht="15">
      <c r="A7" s="103" t="s">
        <v>1198</v>
      </c>
      <c r="B7" s="104"/>
      <c r="C7" s="104"/>
      <c r="D7" s="75"/>
      <c r="E7" s="75"/>
      <c r="F7" s="75"/>
      <c r="G7" s="75"/>
      <c r="H7" s="75"/>
      <c r="I7" s="75"/>
      <c r="J7" s="75"/>
      <c r="K7" s="75"/>
      <c r="L7" s="78"/>
    </row>
    <row r="8" spans="1:18" ht="15">
      <c r="A8" s="103" t="s">
        <v>1199</v>
      </c>
      <c r="B8" s="104"/>
      <c r="C8" s="104"/>
      <c r="D8" s="75"/>
      <c r="E8" s="75"/>
      <c r="F8" s="75"/>
      <c r="G8" s="75"/>
      <c r="H8" s="75"/>
      <c r="I8" s="75"/>
      <c r="J8" s="75"/>
      <c r="K8" s="75"/>
      <c r="L8" s="78"/>
    </row>
    <row r="9" spans="1:18" ht="15">
      <c r="A9" s="103"/>
      <c r="B9" s="104"/>
      <c r="C9" s="104"/>
      <c r="D9" s="75"/>
      <c r="E9" s="75"/>
      <c r="F9" s="75"/>
      <c r="G9" s="75"/>
      <c r="H9" s="75"/>
      <c r="I9" s="75"/>
      <c r="J9" s="75"/>
      <c r="K9" s="75"/>
      <c r="L9" s="78"/>
    </row>
    <row r="10" spans="1:18" ht="15.6">
      <c r="A10" s="814" t="s">
        <v>1200</v>
      </c>
      <c r="B10" s="815"/>
      <c r="C10" s="815"/>
      <c r="D10" s="815"/>
      <c r="E10" s="815"/>
      <c r="F10" s="815"/>
      <c r="G10" s="815"/>
      <c r="H10" s="815"/>
      <c r="I10" s="815"/>
      <c r="J10" s="815"/>
      <c r="K10" s="815"/>
      <c r="L10" s="816"/>
    </row>
    <row r="11" spans="1:18" ht="15.6">
      <c r="A11" s="809" t="s">
        <v>1201</v>
      </c>
      <c r="B11" s="810"/>
      <c r="C11" s="810"/>
      <c r="D11" s="810"/>
      <c r="E11" s="810"/>
      <c r="F11" s="810"/>
      <c r="G11" s="810"/>
      <c r="H11" s="810"/>
      <c r="I11" s="810"/>
      <c r="J11" s="810"/>
      <c r="K11" s="810"/>
      <c r="L11" s="811"/>
    </row>
    <row r="12" spans="1:18">
      <c r="A12" s="77"/>
      <c r="B12" s="75"/>
      <c r="C12" s="75"/>
      <c r="D12" s="75"/>
      <c r="E12" s="75"/>
      <c r="F12" s="75"/>
      <c r="G12" s="75"/>
      <c r="H12" s="75"/>
      <c r="I12" s="75"/>
      <c r="J12" s="75"/>
      <c r="K12" s="75"/>
      <c r="L12" s="78"/>
    </row>
    <row r="13" spans="1:18" ht="15.6">
      <c r="A13" s="106" t="s">
        <v>1202</v>
      </c>
      <c r="B13" s="115" t="str">
        <f>IIIB!C2</f>
        <v>January 2021</v>
      </c>
      <c r="C13" s="104"/>
      <c r="D13" s="116"/>
      <c r="E13" s="116"/>
      <c r="F13" s="104"/>
      <c r="G13" s="76" t="s">
        <v>1203</v>
      </c>
      <c r="H13" s="76"/>
      <c r="I13" s="812">
        <f>IIIB!A2</f>
        <v>0</v>
      </c>
      <c r="J13" s="812"/>
      <c r="K13" s="812"/>
      <c r="L13" s="813"/>
    </row>
    <row r="14" spans="1:18">
      <c r="A14" s="77"/>
      <c r="B14" s="75"/>
      <c r="C14" s="74"/>
      <c r="D14" s="75"/>
      <c r="E14" s="75"/>
      <c r="F14" s="75"/>
      <c r="G14" s="75"/>
      <c r="H14" s="75"/>
      <c r="I14" s="75"/>
      <c r="J14" s="75"/>
      <c r="K14" s="75"/>
      <c r="L14" s="78"/>
    </row>
    <row r="15" spans="1:18" ht="16.2" thickBot="1">
      <c r="A15" s="79"/>
      <c r="B15" s="75"/>
      <c r="C15" s="408" t="str">
        <f>IF(I15&gt;0,"x","")</f>
        <v/>
      </c>
      <c r="D15" s="820" t="s">
        <v>1204</v>
      </c>
      <c r="E15" s="821"/>
      <c r="F15" s="821"/>
      <c r="G15" s="80" t="s">
        <v>1205</v>
      </c>
      <c r="H15" s="81" t="s">
        <v>1206</v>
      </c>
      <c r="I15" s="172">
        <f>IIIC1!C68</f>
        <v>0</v>
      </c>
      <c r="J15" s="822" t="s">
        <v>1207</v>
      </c>
      <c r="K15" s="823"/>
      <c r="L15" s="173" t="e">
        <f>I15/IIIC1!I2</f>
        <v>#N/A</v>
      </c>
    </row>
    <row r="16" spans="1:18">
      <c r="A16" s="77"/>
      <c r="B16" s="75"/>
      <c r="C16" s="74"/>
      <c r="D16" s="75"/>
      <c r="E16" s="75"/>
      <c r="F16" s="75"/>
      <c r="G16" s="75"/>
      <c r="H16" s="75"/>
      <c r="I16" s="75"/>
      <c r="J16" s="75"/>
      <c r="K16" s="75"/>
      <c r="L16" s="78"/>
      <c r="R16" s="70"/>
    </row>
    <row r="17" spans="1:15" ht="16.2" thickBot="1">
      <c r="A17" s="79"/>
      <c r="B17" s="75"/>
      <c r="C17" s="408" t="str">
        <f>IF(I17&gt;0,"x","")</f>
        <v/>
      </c>
      <c r="D17" s="820" t="s">
        <v>1208</v>
      </c>
      <c r="E17" s="821"/>
      <c r="F17" s="821"/>
      <c r="G17" s="80" t="s">
        <v>1205</v>
      </c>
      <c r="H17" s="81" t="s">
        <v>1206</v>
      </c>
      <c r="I17" s="172">
        <f>IIIC2!C70</f>
        <v>0</v>
      </c>
      <c r="J17" s="822" t="s">
        <v>1207</v>
      </c>
      <c r="K17" s="823"/>
      <c r="L17" s="173" t="e">
        <f>I17/IIIC2!I2</f>
        <v>#N/A</v>
      </c>
    </row>
    <row r="18" spans="1:15">
      <c r="A18" s="77"/>
      <c r="B18" s="75"/>
      <c r="C18" s="74"/>
      <c r="D18" s="75"/>
      <c r="E18" s="75"/>
      <c r="F18" s="75"/>
      <c r="G18" s="75"/>
      <c r="H18" s="75"/>
      <c r="I18" s="75"/>
      <c r="J18" s="75"/>
      <c r="K18" s="75"/>
      <c r="L18" s="78"/>
    </row>
    <row r="19" spans="1:15" ht="16.2" thickBot="1">
      <c r="A19" s="79"/>
      <c r="B19" s="75"/>
      <c r="C19" s="408" t="str">
        <f>IF(I19&gt;0,"x","")</f>
        <v/>
      </c>
      <c r="D19" s="820" t="s">
        <v>1209</v>
      </c>
      <c r="E19" s="821"/>
      <c r="F19" s="821"/>
      <c r="G19" s="80" t="s">
        <v>1205</v>
      </c>
      <c r="H19" s="81" t="s">
        <v>1206</v>
      </c>
      <c r="I19" s="71">
        <f>IIIC1!C66</f>
        <v>0</v>
      </c>
      <c r="J19" s="822" t="s">
        <v>1207</v>
      </c>
      <c r="K19" s="823"/>
      <c r="L19" s="173" t="e">
        <f>I19/IIIC1!I2</f>
        <v>#N/A</v>
      </c>
    </row>
    <row r="20" spans="1:15">
      <c r="A20" s="77"/>
      <c r="B20" s="75"/>
      <c r="C20" s="74"/>
      <c r="D20" s="75"/>
      <c r="E20" s="75"/>
      <c r="F20" s="75"/>
      <c r="G20" s="75"/>
      <c r="H20" s="75"/>
      <c r="I20" s="75"/>
      <c r="J20" s="75"/>
      <c r="K20" s="75"/>
      <c r="L20" s="82"/>
    </row>
    <row r="21" spans="1:15" ht="16.2" thickBot="1">
      <c r="A21" s="79"/>
      <c r="B21" s="75"/>
      <c r="C21" s="408" t="str">
        <f>IF(I21&gt;0,"x","")</f>
        <v/>
      </c>
      <c r="D21" s="820" t="s">
        <v>1210</v>
      </c>
      <c r="E21" s="821"/>
      <c r="F21" s="821"/>
      <c r="G21" s="80" t="s">
        <v>1205</v>
      </c>
      <c r="H21" s="81" t="s">
        <v>1206</v>
      </c>
      <c r="I21" s="71">
        <f>IIIC2!C66</f>
        <v>0</v>
      </c>
      <c r="J21" s="822" t="s">
        <v>1207</v>
      </c>
      <c r="K21" s="823"/>
      <c r="L21" s="173" t="e">
        <f>I21/IIIC2!I2</f>
        <v>#N/A</v>
      </c>
    </row>
    <row r="22" spans="1:15">
      <c r="A22" s="77"/>
      <c r="B22" s="75"/>
      <c r="C22" s="74"/>
      <c r="D22" s="75"/>
      <c r="E22" s="75"/>
      <c r="F22" s="75"/>
      <c r="G22" s="75"/>
      <c r="H22" s="75"/>
      <c r="I22" s="75"/>
      <c r="J22" s="75"/>
      <c r="K22" s="75"/>
      <c r="L22" s="78"/>
    </row>
    <row r="23" spans="1:15" ht="15.6">
      <c r="A23" s="106" t="s">
        <v>1211</v>
      </c>
      <c r="B23" s="76"/>
      <c r="C23" s="76"/>
      <c r="D23" s="76"/>
      <c r="E23" s="76"/>
      <c r="F23" s="104"/>
      <c r="G23" s="104"/>
      <c r="H23" s="104"/>
      <c r="I23" s="104"/>
      <c r="J23" s="104"/>
      <c r="K23" s="104"/>
      <c r="L23" s="105"/>
      <c r="O23" s="70"/>
    </row>
    <row r="24" spans="1:15" ht="15.6" thickBot="1">
      <c r="A24" s="824"/>
      <c r="B24" s="825"/>
      <c r="C24" s="825"/>
      <c r="D24" s="825"/>
      <c r="E24" s="825"/>
      <c r="F24" s="825"/>
      <c r="G24" s="825"/>
      <c r="H24" s="825"/>
      <c r="I24" s="825"/>
      <c r="J24" s="825"/>
      <c r="K24" s="825"/>
      <c r="L24" s="826"/>
    </row>
    <row r="25" spans="1:15" ht="15.6" thickBot="1">
      <c r="A25" s="824"/>
      <c r="B25" s="825"/>
      <c r="C25" s="825"/>
      <c r="D25" s="825"/>
      <c r="E25" s="825"/>
      <c r="F25" s="825"/>
      <c r="G25" s="825"/>
      <c r="H25" s="825"/>
      <c r="I25" s="825"/>
      <c r="J25" s="825"/>
      <c r="K25" s="825"/>
      <c r="L25" s="826"/>
    </row>
    <row r="26" spans="1:15">
      <c r="A26" s="77"/>
      <c r="B26" s="75"/>
      <c r="C26" s="75"/>
      <c r="D26" s="75"/>
      <c r="E26" s="75"/>
      <c r="F26" s="75"/>
      <c r="G26" s="75"/>
      <c r="H26" s="75"/>
      <c r="I26" s="75"/>
      <c r="J26" s="75"/>
      <c r="K26" s="75"/>
      <c r="L26" s="78"/>
    </row>
    <row r="27" spans="1:15" ht="15.6">
      <c r="A27" s="827" t="s">
        <v>1212</v>
      </c>
      <c r="B27" s="812"/>
      <c r="C27" s="812"/>
      <c r="D27" s="812"/>
      <c r="E27" s="812"/>
      <c r="F27" s="812"/>
      <c r="G27" s="812"/>
      <c r="H27" s="812"/>
      <c r="I27" s="812"/>
      <c r="J27" s="75"/>
      <c r="K27" s="75"/>
      <c r="L27" s="78"/>
    </row>
    <row r="28" spans="1:15" ht="15.6" thickBot="1">
      <c r="A28" s="824"/>
      <c r="B28" s="825"/>
      <c r="C28" s="825"/>
      <c r="D28" s="825"/>
      <c r="E28" s="825"/>
      <c r="F28" s="825"/>
      <c r="G28" s="825"/>
      <c r="H28" s="825"/>
      <c r="I28" s="825"/>
      <c r="J28" s="825"/>
      <c r="K28" s="825"/>
      <c r="L28" s="826"/>
    </row>
    <row r="29" spans="1:15" ht="15.6" thickBot="1">
      <c r="A29" s="817"/>
      <c r="B29" s="818"/>
      <c r="C29" s="818"/>
      <c r="D29" s="818"/>
      <c r="E29" s="818"/>
      <c r="F29" s="818"/>
      <c r="G29" s="818"/>
      <c r="H29" s="818"/>
      <c r="I29" s="818"/>
      <c r="J29" s="818"/>
      <c r="K29" s="818"/>
      <c r="L29" s="819"/>
    </row>
    <row r="30" spans="1:15" ht="15.6" thickBot="1">
      <c r="A30" s="817"/>
      <c r="B30" s="818"/>
      <c r="C30" s="818"/>
      <c r="D30" s="818"/>
      <c r="E30" s="818"/>
      <c r="F30" s="818"/>
      <c r="G30" s="818"/>
      <c r="H30" s="818"/>
      <c r="I30" s="818"/>
      <c r="J30" s="818"/>
      <c r="K30" s="818"/>
      <c r="L30" s="819"/>
    </row>
    <row r="31" spans="1:15">
      <c r="A31" s="77"/>
      <c r="B31" s="75"/>
      <c r="C31" s="75"/>
      <c r="D31" s="75"/>
      <c r="E31" s="75"/>
      <c r="F31" s="75"/>
      <c r="G31" s="75"/>
      <c r="H31" s="75"/>
      <c r="I31" s="75"/>
      <c r="J31" s="75"/>
      <c r="K31" s="75"/>
      <c r="L31" s="78"/>
    </row>
    <row r="32" spans="1:15" ht="15.6">
      <c r="A32" s="106" t="s">
        <v>1213</v>
      </c>
      <c r="B32" s="76"/>
      <c r="C32" s="76"/>
      <c r="D32" s="76"/>
      <c r="E32" s="76"/>
      <c r="F32" s="76"/>
      <c r="G32" s="76"/>
      <c r="H32" s="76"/>
      <c r="I32" s="76"/>
      <c r="J32" s="76"/>
      <c r="K32" s="76"/>
      <c r="L32" s="78"/>
    </row>
    <row r="33" spans="1:12" ht="16.2" thickBot="1">
      <c r="A33" s="106" t="s">
        <v>1214</v>
      </c>
      <c r="B33" s="76"/>
      <c r="C33" s="76"/>
      <c r="D33" s="76"/>
      <c r="E33" s="76"/>
      <c r="F33" s="76"/>
      <c r="G33" s="72"/>
      <c r="H33" s="76"/>
      <c r="I33" s="107" t="s">
        <v>1215</v>
      </c>
      <c r="J33" s="73"/>
      <c r="K33" s="72"/>
      <c r="L33" s="83"/>
    </row>
    <row r="34" spans="1:12">
      <c r="A34" s="77"/>
      <c r="B34" s="75"/>
      <c r="C34" s="75"/>
      <c r="D34" s="75"/>
      <c r="E34" s="75"/>
      <c r="F34" s="75"/>
      <c r="G34" s="75"/>
      <c r="H34" s="75"/>
      <c r="I34" s="75"/>
      <c r="J34" s="75"/>
      <c r="K34" s="75"/>
      <c r="L34" s="78"/>
    </row>
    <row r="35" spans="1:12" ht="13.8">
      <c r="A35" s="828" t="s">
        <v>1216</v>
      </c>
      <c r="B35" s="829"/>
      <c r="C35" s="829"/>
      <c r="D35" s="829"/>
      <c r="E35" s="829"/>
      <c r="F35" s="829"/>
      <c r="G35" s="829"/>
      <c r="H35" s="829"/>
      <c r="I35" s="829"/>
      <c r="J35" s="829"/>
      <c r="K35" s="829"/>
      <c r="L35" s="830"/>
    </row>
    <row r="36" spans="1:12">
      <c r="A36" s="77"/>
      <c r="B36" s="75"/>
      <c r="C36" s="75"/>
      <c r="D36" s="75"/>
      <c r="E36" s="75"/>
      <c r="F36" s="75"/>
      <c r="G36" s="75"/>
      <c r="H36" s="75"/>
      <c r="I36" s="75"/>
      <c r="J36" s="75"/>
      <c r="K36" s="75"/>
      <c r="L36" s="78"/>
    </row>
    <row r="37" spans="1:12">
      <c r="A37" s="108" t="s">
        <v>1217</v>
      </c>
      <c r="B37" s="109"/>
      <c r="C37" s="109"/>
      <c r="D37" s="831"/>
      <c r="E37" s="831"/>
      <c r="F37" s="831"/>
      <c r="G37" s="110"/>
      <c r="H37" s="109"/>
      <c r="I37" s="832"/>
      <c r="J37" s="832"/>
      <c r="K37" s="832"/>
      <c r="L37" s="111"/>
    </row>
    <row r="38" spans="1:12">
      <c r="A38" s="77"/>
      <c r="B38" s="75"/>
      <c r="C38" s="75"/>
      <c r="D38" s="75"/>
      <c r="E38" s="75"/>
      <c r="F38" s="75"/>
      <c r="G38" s="75"/>
      <c r="H38" s="75"/>
      <c r="I38" s="75"/>
      <c r="J38" s="75"/>
      <c r="K38" s="75"/>
      <c r="L38" s="78"/>
    </row>
    <row r="39" spans="1:12">
      <c r="A39" s="108" t="s">
        <v>1218</v>
      </c>
      <c r="B39" s="109"/>
      <c r="C39" s="75"/>
      <c r="D39" s="831"/>
      <c r="E39" s="831"/>
      <c r="F39" s="831"/>
      <c r="G39" s="110" t="s">
        <v>1219</v>
      </c>
      <c r="H39" s="75"/>
      <c r="I39" s="832"/>
      <c r="J39" s="832"/>
      <c r="K39" s="832"/>
      <c r="L39" s="78"/>
    </row>
    <row r="40" spans="1:12">
      <c r="A40" s="77"/>
      <c r="B40" s="75"/>
      <c r="C40" s="75"/>
      <c r="D40" s="75"/>
      <c r="E40" s="75"/>
      <c r="F40" s="75"/>
      <c r="G40" s="75"/>
      <c r="H40" s="75"/>
      <c r="I40" s="75"/>
      <c r="J40" s="75"/>
      <c r="K40" s="75"/>
      <c r="L40" s="78"/>
    </row>
    <row r="41" spans="1:12" ht="13.8">
      <c r="A41" s="836" t="s">
        <v>1220</v>
      </c>
      <c r="B41" s="837"/>
      <c r="C41" s="837"/>
      <c r="D41" s="837"/>
      <c r="E41" s="75"/>
      <c r="F41" s="75"/>
      <c r="G41" s="75"/>
      <c r="H41" s="75"/>
      <c r="I41" s="75"/>
      <c r="J41" s="75"/>
      <c r="K41" s="75"/>
      <c r="L41" s="78"/>
    </row>
    <row r="42" spans="1:12" ht="15.6" thickBot="1">
      <c r="A42" s="824"/>
      <c r="B42" s="825"/>
      <c r="C42" s="825"/>
      <c r="D42" s="825"/>
      <c r="E42" s="825"/>
      <c r="F42" s="825"/>
      <c r="G42" s="825"/>
      <c r="H42" s="825"/>
      <c r="I42" s="825"/>
      <c r="J42" s="825"/>
      <c r="K42" s="825"/>
      <c r="L42" s="826"/>
    </row>
    <row r="43" spans="1:12" ht="15.6" thickBot="1">
      <c r="A43" s="817"/>
      <c r="B43" s="818"/>
      <c r="C43" s="818"/>
      <c r="D43" s="818"/>
      <c r="E43" s="818"/>
      <c r="F43" s="818"/>
      <c r="G43" s="818"/>
      <c r="H43" s="818"/>
      <c r="I43" s="818"/>
      <c r="J43" s="818"/>
      <c r="K43" s="818"/>
      <c r="L43" s="819"/>
    </row>
    <row r="44" spans="1:12" ht="15.6" thickBot="1">
      <c r="A44" s="817"/>
      <c r="B44" s="818"/>
      <c r="C44" s="818"/>
      <c r="D44" s="818"/>
      <c r="E44" s="818"/>
      <c r="F44" s="818"/>
      <c r="G44" s="818"/>
      <c r="H44" s="818"/>
      <c r="I44" s="818"/>
      <c r="J44" s="818"/>
      <c r="K44" s="818"/>
      <c r="L44" s="819"/>
    </row>
    <row r="45" spans="1:12" ht="13.8">
      <c r="A45" s="836" t="s">
        <v>1221</v>
      </c>
      <c r="B45" s="837"/>
      <c r="C45" s="837"/>
      <c r="D45" s="837"/>
      <c r="E45" s="75"/>
      <c r="F45" s="75"/>
      <c r="G45" s="75"/>
      <c r="H45" s="75"/>
      <c r="I45" s="75"/>
      <c r="J45" s="75"/>
      <c r="K45" s="75"/>
      <c r="L45" s="78"/>
    </row>
    <row r="46" spans="1:12" ht="15.6" thickBot="1">
      <c r="A46" s="824"/>
      <c r="B46" s="825"/>
      <c r="C46" s="825"/>
      <c r="D46" s="825"/>
      <c r="E46" s="825"/>
      <c r="F46" s="825"/>
      <c r="G46" s="825"/>
      <c r="H46" s="825"/>
      <c r="I46" s="825"/>
      <c r="J46" s="825"/>
      <c r="K46" s="825"/>
      <c r="L46" s="826"/>
    </row>
    <row r="47" spans="1:12" ht="15.6" thickBot="1">
      <c r="A47" s="817"/>
      <c r="B47" s="818"/>
      <c r="C47" s="818"/>
      <c r="D47" s="818"/>
      <c r="E47" s="818"/>
      <c r="F47" s="818"/>
      <c r="G47" s="818"/>
      <c r="H47" s="818"/>
      <c r="I47" s="818"/>
      <c r="J47" s="818"/>
      <c r="K47" s="818"/>
      <c r="L47" s="819"/>
    </row>
    <row r="48" spans="1:12" ht="15.6" thickBot="1">
      <c r="A48" s="817"/>
      <c r="B48" s="818"/>
      <c r="C48" s="818"/>
      <c r="D48" s="818"/>
      <c r="E48" s="818"/>
      <c r="F48" s="818"/>
      <c r="G48" s="818"/>
      <c r="H48" s="818"/>
      <c r="I48" s="818"/>
      <c r="J48" s="818"/>
      <c r="K48" s="818"/>
      <c r="L48" s="819"/>
    </row>
    <row r="49" spans="1:12">
      <c r="A49" s="833"/>
      <c r="B49" s="834"/>
      <c r="C49" s="834"/>
      <c r="D49" s="834"/>
      <c r="E49" s="834"/>
      <c r="F49" s="834"/>
      <c r="G49" s="834"/>
      <c r="H49" s="834"/>
      <c r="I49" s="834"/>
      <c r="J49" s="834"/>
      <c r="K49" s="834"/>
      <c r="L49" s="835"/>
    </row>
    <row r="50" spans="1:12">
      <c r="A50" s="77"/>
      <c r="B50" s="409"/>
      <c r="C50" s="75"/>
      <c r="D50" s="109" t="s">
        <v>1222</v>
      </c>
      <c r="E50" s="75"/>
      <c r="F50" s="75"/>
      <c r="G50" s="75"/>
      <c r="H50" s="75"/>
      <c r="I50" s="75"/>
      <c r="J50" s="75"/>
      <c r="K50" s="75"/>
      <c r="L50" s="78"/>
    </row>
    <row r="51" spans="1:12">
      <c r="A51" s="77"/>
      <c r="B51" s="75"/>
      <c r="C51" s="75"/>
      <c r="D51" s="75"/>
      <c r="E51" s="75"/>
      <c r="F51" s="75"/>
      <c r="G51" s="75"/>
      <c r="H51" s="75"/>
      <c r="I51" s="75"/>
      <c r="J51" s="75"/>
      <c r="K51" s="75"/>
      <c r="L51" s="78"/>
    </row>
    <row r="52" spans="1:12">
      <c r="A52" s="77"/>
      <c r="B52" s="409"/>
      <c r="C52" s="75"/>
      <c r="D52" s="109" t="s">
        <v>1223</v>
      </c>
      <c r="E52" s="75"/>
      <c r="F52" s="75"/>
      <c r="G52" s="75"/>
      <c r="H52" s="75"/>
      <c r="I52" s="75"/>
      <c r="J52" s="75"/>
      <c r="K52" s="75"/>
      <c r="L52" s="78"/>
    </row>
    <row r="53" spans="1:12" ht="13.8" thickBot="1">
      <c r="A53" s="112"/>
      <c r="B53" s="113"/>
      <c r="C53" s="113"/>
      <c r="D53" s="113"/>
      <c r="E53" s="113"/>
      <c r="F53" s="113"/>
      <c r="G53" s="113"/>
      <c r="H53" s="113"/>
      <c r="I53" s="113"/>
      <c r="J53" s="113"/>
      <c r="K53" s="113"/>
      <c r="L53" s="114"/>
    </row>
  </sheetData>
  <mergeCells count="34">
    <mergeCell ref="A47:L47"/>
    <mergeCell ref="A48:L48"/>
    <mergeCell ref="A49:L49"/>
    <mergeCell ref="A41:D41"/>
    <mergeCell ref="A42:L42"/>
    <mergeCell ref="A43:L43"/>
    <mergeCell ref="A44:L44"/>
    <mergeCell ref="A45:D45"/>
    <mergeCell ref="A46:L46"/>
    <mergeCell ref="A30:L30"/>
    <mergeCell ref="A35:L35"/>
    <mergeCell ref="D37:F37"/>
    <mergeCell ref="I37:K37"/>
    <mergeCell ref="D39:F39"/>
    <mergeCell ref="I39:K39"/>
    <mergeCell ref="A29:L29"/>
    <mergeCell ref="D15:F15"/>
    <mergeCell ref="J15:K15"/>
    <mergeCell ref="D17:F17"/>
    <mergeCell ref="J17:K17"/>
    <mergeCell ref="D19:F19"/>
    <mergeCell ref="J19:K19"/>
    <mergeCell ref="D21:F21"/>
    <mergeCell ref="J21:K21"/>
    <mergeCell ref="A25:L25"/>
    <mergeCell ref="A27:I27"/>
    <mergeCell ref="A28:L28"/>
    <mergeCell ref="A24:L24"/>
    <mergeCell ref="A2:L2"/>
    <mergeCell ref="A3:L3"/>
    <mergeCell ref="A5:L5"/>
    <mergeCell ref="A11:L11"/>
    <mergeCell ref="I13:L13"/>
    <mergeCell ref="A10:L10"/>
  </mergeCells>
  <pageMargins left="0.7" right="0.7" top="0.75" bottom="0.75" header="0.3" footer="0.3"/>
  <pageSetup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B4EC2-5021-4EAE-B2D6-A1B7A27E012A}">
  <sheetPr codeName="Sheet29">
    <pageSetUpPr fitToPage="1"/>
  </sheetPr>
  <dimension ref="A1:O46"/>
  <sheetViews>
    <sheetView topLeftCell="A22" workbookViewId="0">
      <selection activeCell="A40" sqref="A40:B40"/>
    </sheetView>
  </sheetViews>
  <sheetFormatPr defaultColWidth="9.109375" defaultRowHeight="14.4"/>
  <cols>
    <col min="1" max="1" width="41" style="273" bestFit="1" customWidth="1"/>
    <col min="2" max="2" width="15" style="273" customWidth="1"/>
    <col min="3" max="3" width="16.88671875" style="274" customWidth="1"/>
    <col min="4" max="4" width="12.33203125" style="273" customWidth="1"/>
    <col min="5" max="5" width="11.5546875" style="286" bestFit="1" customWidth="1"/>
    <col min="6" max="7" width="10.44140625" style="273" customWidth="1"/>
    <col min="8" max="8" width="11.33203125" style="273" customWidth="1"/>
    <col min="9" max="9" width="10.44140625" style="273" customWidth="1"/>
    <col min="10" max="10" width="9.109375" style="273"/>
    <col min="11" max="11" width="10.5546875" style="273" bestFit="1" customWidth="1"/>
    <col min="12" max="12" width="14.109375" style="273" customWidth="1"/>
    <col min="13" max="13" width="10.5546875" style="273" bestFit="1" customWidth="1"/>
    <col min="14" max="16384" width="9.109375" style="273"/>
  </cols>
  <sheetData>
    <row r="1" spans="1:15">
      <c r="M1" s="287"/>
      <c r="N1" s="288"/>
      <c r="O1" s="288"/>
    </row>
    <row r="2" spans="1:15" ht="18">
      <c r="A2" s="289" t="s">
        <v>1042</v>
      </c>
      <c r="B2" s="290"/>
      <c r="C2" s="848" t="s">
        <v>1043</v>
      </c>
      <c r="D2" s="848"/>
      <c r="E2" s="848"/>
      <c r="F2" s="848"/>
      <c r="M2" s="287"/>
      <c r="N2" s="288"/>
      <c r="O2" s="288"/>
    </row>
    <row r="3" spans="1:15">
      <c r="M3" s="287"/>
      <c r="N3" s="288"/>
      <c r="O3" s="288"/>
    </row>
    <row r="4" spans="1:15">
      <c r="A4" s="838" t="s">
        <v>1044</v>
      </c>
      <c r="B4" s="838"/>
      <c r="C4" s="838"/>
      <c r="D4" s="838"/>
      <c r="E4" s="838"/>
      <c r="F4" s="838"/>
      <c r="M4" s="287"/>
      <c r="N4" s="288"/>
      <c r="O4" s="288"/>
    </row>
    <row r="5" spans="1:15">
      <c r="A5" s="844" t="s">
        <v>1570</v>
      </c>
      <c r="B5" s="844"/>
      <c r="C5" s="240">
        <v>0</v>
      </c>
      <c r="D5" s="845"/>
      <c r="E5" s="846"/>
      <c r="F5" s="847"/>
      <c r="M5" s="291"/>
      <c r="N5" s="288"/>
      <c r="O5" s="288"/>
    </row>
    <row r="6" spans="1:15" ht="28.8">
      <c r="A6" s="651" t="s">
        <v>1045</v>
      </c>
      <c r="B6" s="292" t="s">
        <v>1046</v>
      </c>
      <c r="C6" s="653" t="s">
        <v>1047</v>
      </c>
      <c r="D6" s="653" t="s">
        <v>1048</v>
      </c>
      <c r="E6" s="653" t="s">
        <v>1049</v>
      </c>
      <c r="F6" s="293" t="s">
        <v>1050</v>
      </c>
      <c r="M6" s="294"/>
    </row>
    <row r="7" spans="1:15" ht="13.2">
      <c r="A7" s="297" t="s">
        <v>1619</v>
      </c>
      <c r="B7" s="241"/>
      <c r="C7" s="295">
        <f>C5-B7</f>
        <v>0</v>
      </c>
      <c r="D7" s="241">
        <v>0</v>
      </c>
      <c r="E7" s="296">
        <f t="shared" ref="E7:E11" si="0">+D7+B7</f>
        <v>0</v>
      </c>
      <c r="F7" s="241">
        <v>0</v>
      </c>
    </row>
    <row r="8" spans="1:15" ht="13.2">
      <c r="A8" s="297" t="s">
        <v>1051</v>
      </c>
      <c r="B8" s="298">
        <f>+B$34*B$32</f>
        <v>0</v>
      </c>
      <c r="C8" s="295">
        <f>C7-B8</f>
        <v>0</v>
      </c>
      <c r="D8" s="241">
        <v>0</v>
      </c>
      <c r="E8" s="296">
        <f t="shared" si="0"/>
        <v>0</v>
      </c>
      <c r="F8" s="241">
        <v>0</v>
      </c>
    </row>
    <row r="9" spans="1:15" ht="13.2">
      <c r="A9" s="735" t="s">
        <v>1566</v>
      </c>
      <c r="B9" s="241"/>
      <c r="C9" s="295">
        <f t="shared" ref="C9:C11" si="1">C8-B9</f>
        <v>0</v>
      </c>
      <c r="D9" s="241">
        <v>0</v>
      </c>
      <c r="E9" s="296">
        <f t="shared" si="0"/>
        <v>0</v>
      </c>
      <c r="F9" s="241">
        <v>0</v>
      </c>
    </row>
    <row r="10" spans="1:15" ht="13.2">
      <c r="A10" s="297" t="s">
        <v>1052</v>
      </c>
      <c r="B10" s="241"/>
      <c r="C10" s="295">
        <f t="shared" si="1"/>
        <v>0</v>
      </c>
      <c r="D10" s="241">
        <v>0</v>
      </c>
      <c r="E10" s="296">
        <f t="shared" si="0"/>
        <v>0</v>
      </c>
      <c r="F10" s="241">
        <v>0</v>
      </c>
    </row>
    <row r="11" spans="1:15" ht="13.2">
      <c r="A11" s="297" t="s">
        <v>1053</v>
      </c>
      <c r="B11" s="241"/>
      <c r="C11" s="295">
        <f t="shared" si="1"/>
        <v>0</v>
      </c>
      <c r="D11" s="241">
        <v>0</v>
      </c>
      <c r="E11" s="296">
        <f t="shared" si="0"/>
        <v>0</v>
      </c>
      <c r="F11" s="241">
        <v>0</v>
      </c>
    </row>
    <row r="12" spans="1:15" ht="13.2">
      <c r="A12" s="297" t="s">
        <v>1054</v>
      </c>
      <c r="B12" s="241"/>
      <c r="C12" s="295">
        <f t="shared" ref="C12:C15" si="2">C11-B12</f>
        <v>0</v>
      </c>
      <c r="D12" s="241">
        <v>0</v>
      </c>
      <c r="E12" s="296">
        <f t="shared" ref="E12:E15" si="3">+D12+B12</f>
        <v>0</v>
      </c>
      <c r="F12" s="241">
        <v>0</v>
      </c>
    </row>
    <row r="13" spans="1:15" ht="13.2">
      <c r="A13" s="735" t="s">
        <v>1560</v>
      </c>
      <c r="B13" s="241"/>
      <c r="C13" s="295">
        <f t="shared" si="2"/>
        <v>0</v>
      </c>
      <c r="D13" s="241">
        <v>0</v>
      </c>
      <c r="E13" s="296">
        <f t="shared" si="3"/>
        <v>0</v>
      </c>
      <c r="F13" s="241">
        <v>0</v>
      </c>
    </row>
    <row r="14" spans="1:15" ht="13.2">
      <c r="A14" s="735" t="s">
        <v>1561</v>
      </c>
      <c r="B14" s="241"/>
      <c r="C14" s="295">
        <f t="shared" si="2"/>
        <v>0</v>
      </c>
      <c r="D14" s="241">
        <v>0</v>
      </c>
      <c r="E14" s="296">
        <f t="shared" si="3"/>
        <v>0</v>
      </c>
      <c r="F14" s="241">
        <v>0</v>
      </c>
    </row>
    <row r="15" spans="1:15" ht="13.2">
      <c r="A15" s="736" t="s">
        <v>1562</v>
      </c>
      <c r="B15" s="241"/>
      <c r="C15" s="295">
        <f t="shared" si="2"/>
        <v>0</v>
      </c>
      <c r="D15" s="241">
        <v>0</v>
      </c>
      <c r="E15" s="296">
        <f t="shared" si="3"/>
        <v>0</v>
      </c>
      <c r="F15" s="241">
        <v>0</v>
      </c>
    </row>
    <row r="17" spans="1:12">
      <c r="A17" s="849" t="s">
        <v>1569</v>
      </c>
      <c r="B17" s="849"/>
      <c r="C17" s="849"/>
      <c r="D17" s="849"/>
      <c r="E17" s="849"/>
      <c r="F17" s="849"/>
      <c r="H17" s="299"/>
      <c r="L17" s="287"/>
    </row>
    <row r="18" spans="1:12">
      <c r="A18" s="844" t="s">
        <v>1571</v>
      </c>
      <c r="B18" s="844"/>
      <c r="C18" s="240"/>
      <c r="D18" s="845"/>
      <c r="E18" s="846"/>
      <c r="F18" s="847"/>
      <c r="H18" s="299"/>
      <c r="L18" s="287"/>
    </row>
    <row r="19" spans="1:12" ht="28.8">
      <c r="A19" s="651" t="s">
        <v>1045</v>
      </c>
      <c r="B19" s="292" t="s">
        <v>1046</v>
      </c>
      <c r="C19" s="292" t="s">
        <v>1047</v>
      </c>
      <c r="D19" s="653" t="s">
        <v>1048</v>
      </c>
      <c r="E19" s="651" t="s">
        <v>1055</v>
      </c>
      <c r="F19" s="293" t="s">
        <v>1050</v>
      </c>
      <c r="H19" s="299"/>
      <c r="L19" s="287"/>
    </row>
    <row r="20" spans="1:12" ht="13.2">
      <c r="A20" s="297" t="s">
        <v>1620</v>
      </c>
      <c r="B20" s="241"/>
      <c r="C20" s="295">
        <f>C18-B20</f>
        <v>0</v>
      </c>
      <c r="D20" s="241">
        <v>0</v>
      </c>
      <c r="E20" s="296">
        <f t="shared" ref="E20:E23" si="4">+D20+B20</f>
        <v>0</v>
      </c>
      <c r="F20" s="241">
        <v>0</v>
      </c>
    </row>
    <row r="21" spans="1:12" ht="13.2">
      <c r="A21" s="297" t="s">
        <v>1056</v>
      </c>
      <c r="B21" s="298">
        <f>+B$35*B$32</f>
        <v>0</v>
      </c>
      <c r="C21" s="295">
        <f>C20-B21</f>
        <v>0</v>
      </c>
      <c r="D21" s="241">
        <v>0</v>
      </c>
      <c r="E21" s="296">
        <f t="shared" si="4"/>
        <v>0</v>
      </c>
      <c r="F21" s="241">
        <v>0</v>
      </c>
    </row>
    <row r="22" spans="1:12" ht="13.2">
      <c r="A22" s="735" t="s">
        <v>1567</v>
      </c>
      <c r="B22" s="241"/>
      <c r="C22" s="295">
        <f t="shared" ref="C22:C23" si="5">C21-B22</f>
        <v>0</v>
      </c>
      <c r="D22" s="241">
        <v>0</v>
      </c>
      <c r="E22" s="296">
        <f t="shared" si="4"/>
        <v>0</v>
      </c>
      <c r="F22" s="241">
        <v>0</v>
      </c>
    </row>
    <row r="23" spans="1:12" ht="13.2">
      <c r="A23" s="735" t="s">
        <v>1568</v>
      </c>
      <c r="B23" s="241"/>
      <c r="C23" s="295">
        <f t="shared" si="5"/>
        <v>0</v>
      </c>
      <c r="D23" s="241">
        <v>0</v>
      </c>
      <c r="E23" s="296">
        <f t="shared" si="4"/>
        <v>0</v>
      </c>
      <c r="F23" s="241">
        <v>0</v>
      </c>
    </row>
    <row r="24" spans="1:12" ht="13.2">
      <c r="A24" s="297" t="s">
        <v>1057</v>
      </c>
      <c r="B24" s="241"/>
      <c r="C24" s="295">
        <f t="shared" ref="C24:C29" si="6">C23-B24</f>
        <v>0</v>
      </c>
      <c r="D24" s="241">
        <v>0</v>
      </c>
      <c r="E24" s="296">
        <f t="shared" ref="E24:E29" si="7">+D24+B24</f>
        <v>0</v>
      </c>
      <c r="F24" s="241">
        <v>0</v>
      </c>
    </row>
    <row r="25" spans="1:12" ht="13.2">
      <c r="A25" s="735" t="s">
        <v>1058</v>
      </c>
      <c r="B25" s="241"/>
      <c r="C25" s="295">
        <f t="shared" si="6"/>
        <v>0</v>
      </c>
      <c r="D25" s="241">
        <v>0</v>
      </c>
      <c r="E25" s="296">
        <f t="shared" si="7"/>
        <v>0</v>
      </c>
      <c r="F25" s="241">
        <v>0</v>
      </c>
    </row>
    <row r="26" spans="1:12" ht="13.2">
      <c r="A26" s="297" t="s">
        <v>1059</v>
      </c>
      <c r="B26" s="241"/>
      <c r="C26" s="295">
        <f t="shared" si="6"/>
        <v>0</v>
      </c>
      <c r="D26" s="241">
        <v>0</v>
      </c>
      <c r="E26" s="296">
        <f t="shared" si="7"/>
        <v>0</v>
      </c>
      <c r="F26" s="241">
        <v>0</v>
      </c>
    </row>
    <row r="27" spans="1:12" ht="13.2">
      <c r="A27" s="735" t="s">
        <v>1563</v>
      </c>
      <c r="B27" s="241"/>
      <c r="C27" s="295">
        <f t="shared" si="6"/>
        <v>0</v>
      </c>
      <c r="D27" s="241">
        <v>0</v>
      </c>
      <c r="E27" s="296">
        <f t="shared" si="7"/>
        <v>0</v>
      </c>
      <c r="F27" s="241">
        <v>0</v>
      </c>
    </row>
    <row r="28" spans="1:12" ht="13.2">
      <c r="A28" s="735" t="s">
        <v>1564</v>
      </c>
      <c r="B28" s="241"/>
      <c r="C28" s="295">
        <f t="shared" si="6"/>
        <v>0</v>
      </c>
      <c r="D28" s="241">
        <v>0</v>
      </c>
      <c r="E28" s="296">
        <f t="shared" si="7"/>
        <v>0</v>
      </c>
      <c r="F28" s="241">
        <v>0</v>
      </c>
    </row>
    <row r="29" spans="1:12" ht="13.2">
      <c r="A29" s="736" t="s">
        <v>1565</v>
      </c>
      <c r="B29" s="241"/>
      <c r="C29" s="295">
        <f t="shared" si="6"/>
        <v>0</v>
      </c>
      <c r="D29" s="241">
        <v>0</v>
      </c>
      <c r="E29" s="296">
        <f t="shared" si="7"/>
        <v>0</v>
      </c>
      <c r="F29" s="241">
        <v>0</v>
      </c>
    </row>
    <row r="30" spans="1:12" ht="13.2">
      <c r="C30" s="273"/>
      <c r="E30" s="273"/>
    </row>
    <row r="31" spans="1:12">
      <c r="A31" s="838" t="s">
        <v>1060</v>
      </c>
      <c r="B31" s="838"/>
      <c r="C31" s="838"/>
      <c r="D31" s="300"/>
      <c r="E31" s="300"/>
    </row>
    <row r="32" spans="1:12">
      <c r="A32" s="301" t="s">
        <v>1061</v>
      </c>
      <c r="B32" s="302">
        <v>1.25</v>
      </c>
      <c r="C32" s="303"/>
      <c r="D32" s="300"/>
      <c r="E32" s="300"/>
    </row>
    <row r="33" spans="1:9" s="305" customFormat="1" ht="28.8">
      <c r="A33" s="303" t="s">
        <v>1062</v>
      </c>
      <c r="B33" s="304" t="s">
        <v>1063</v>
      </c>
      <c r="C33" s="293" t="s">
        <v>1064</v>
      </c>
      <c r="D33" s="300"/>
      <c r="E33" s="300"/>
    </row>
    <row r="34" spans="1:9">
      <c r="A34" s="652" t="s">
        <v>1065</v>
      </c>
      <c r="B34" s="242">
        <v>0</v>
      </c>
      <c r="C34" s="306">
        <f>+B34*B32</f>
        <v>0</v>
      </c>
      <c r="D34" s="300"/>
      <c r="E34" s="300"/>
    </row>
    <row r="35" spans="1:9">
      <c r="A35" s="652" t="s">
        <v>1066</v>
      </c>
      <c r="B35" s="243">
        <v>0</v>
      </c>
      <c r="C35" s="307">
        <f>+B35*B32</f>
        <v>0</v>
      </c>
      <c r="D35" s="300"/>
      <c r="E35" s="300"/>
    </row>
    <row r="36" spans="1:9" ht="15" thickBot="1">
      <c r="B36" s="308">
        <f>SUM(B34:B35)</f>
        <v>0</v>
      </c>
      <c r="C36" s="309">
        <f>SUM(C34:C35)</f>
        <v>0</v>
      </c>
      <c r="D36" s="300"/>
      <c r="E36" s="300"/>
    </row>
    <row r="37" spans="1:9" ht="15" thickTop="1">
      <c r="F37" s="310"/>
      <c r="G37" s="310"/>
      <c r="H37" s="310"/>
      <c r="I37" s="310"/>
    </row>
    <row r="38" spans="1:9">
      <c r="C38" s="273"/>
      <c r="F38" s="311"/>
      <c r="G38" s="311"/>
    </row>
    <row r="39" spans="1:9">
      <c r="A39" s="839" t="s">
        <v>1067</v>
      </c>
      <c r="B39" s="839"/>
      <c r="C39" s="839"/>
    </row>
    <row r="40" spans="1:9">
      <c r="A40" s="840" t="s">
        <v>1068</v>
      </c>
      <c r="B40" s="840"/>
      <c r="C40" s="312">
        <v>25.66</v>
      </c>
    </row>
    <row r="41" spans="1:9" ht="28.8">
      <c r="A41" s="313"/>
      <c r="B41" s="653" t="s">
        <v>1069</v>
      </c>
      <c r="C41" s="653" t="s">
        <v>1070</v>
      </c>
      <c r="D41" s="286"/>
    </row>
    <row r="42" spans="1:9">
      <c r="A42" s="652" t="s">
        <v>1065</v>
      </c>
      <c r="B42" s="244">
        <v>0</v>
      </c>
      <c r="C42" s="298">
        <f>+B42*C40</f>
        <v>0</v>
      </c>
      <c r="D42" s="841" t="s">
        <v>1071</v>
      </c>
      <c r="E42" s="841"/>
      <c r="F42" s="311"/>
      <c r="G42" s="311"/>
    </row>
    <row r="43" spans="1:9">
      <c r="A43" s="652" t="s">
        <v>1066</v>
      </c>
      <c r="B43" s="244">
        <v>0</v>
      </c>
      <c r="C43" s="298">
        <f>+B43*C40</f>
        <v>0</v>
      </c>
      <c r="D43" s="842" t="s">
        <v>1072</v>
      </c>
      <c r="E43" s="843"/>
    </row>
    <row r="44" spans="1:9" ht="15" thickBot="1">
      <c r="A44" s="314"/>
      <c r="B44" s="315">
        <f>SUM(B42:B43)</f>
        <v>0</v>
      </c>
      <c r="C44" s="316">
        <f>SUM(C42:C43)</f>
        <v>0</v>
      </c>
    </row>
    <row r="45" spans="1:9" ht="15" thickTop="1">
      <c r="A45" s="314"/>
      <c r="C45" s="273"/>
    </row>
    <row r="46" spans="1:9">
      <c r="C46" s="273"/>
    </row>
  </sheetData>
  <sheetProtection algorithmName="SHA-512" hashValue="sOh5fnxrln4VCg2hkOgvr7kO29A3x89ve2z+B2XjeQZRUyA1e4YYN7A2A/KzgGQo8CKnQaRy3KLZ6fS2hS6lpw==" saltValue="EcbsTLckUh0x6O4TRqszCA==" spinCount="100000" sheet="1" objects="1" scenarios="1"/>
  <mergeCells count="12">
    <mergeCell ref="A18:B18"/>
    <mergeCell ref="D18:F18"/>
    <mergeCell ref="C2:F2"/>
    <mergeCell ref="A4:F4"/>
    <mergeCell ref="A5:B5"/>
    <mergeCell ref="D5:F5"/>
    <mergeCell ref="A17:F17"/>
    <mergeCell ref="A31:C31"/>
    <mergeCell ref="A39:C39"/>
    <mergeCell ref="A40:B40"/>
    <mergeCell ref="D42:E42"/>
    <mergeCell ref="D43:E43"/>
  </mergeCells>
  <hyperlinks>
    <hyperlink ref="A40" r:id="rId1" display="2018 Wisconsin Average Cost of a Volunteer Hour" xr:uid="{8BE41FAA-5A49-48AA-A5B7-6A7853B49035}"/>
  </hyperlinks>
  <pageMargins left="0.7" right="0.7" top="0.75" bottom="0.75" header="0.3" footer="0.3"/>
  <pageSetup scale="7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8D7EE-8D7F-4111-96CC-8E812841A27F}">
  <sheetPr codeName="Sheet30"/>
  <dimension ref="A1:V351"/>
  <sheetViews>
    <sheetView zoomScaleNormal="100" workbookViewId="0">
      <selection activeCell="D5" sqref="D5"/>
    </sheetView>
  </sheetViews>
  <sheetFormatPr defaultColWidth="9.109375" defaultRowHeight="13.2"/>
  <cols>
    <col min="1" max="1" width="20.5546875" style="86" customWidth="1"/>
    <col min="2" max="3" width="13.33203125" style="627" customWidth="1"/>
    <col min="4" max="8" width="14.5546875" style="86" customWidth="1"/>
    <col min="9" max="9" width="18" style="86" customWidth="1"/>
    <col min="10" max="10" width="14.5546875" style="86" customWidth="1"/>
    <col min="11" max="11" width="16.44140625" style="86" customWidth="1"/>
    <col min="12" max="12" width="14.109375" style="86" customWidth="1"/>
    <col min="13" max="15" width="13.33203125" style="86" customWidth="1"/>
    <col min="16" max="16" width="15" style="86" customWidth="1"/>
    <col min="17" max="18" width="13.33203125" style="86" customWidth="1"/>
    <col min="19" max="19" width="13.109375" style="86" customWidth="1"/>
    <col min="20" max="21" width="14.88671875" style="86" bestFit="1" customWidth="1"/>
    <col min="22" max="22" width="11.33203125" style="86" customWidth="1"/>
    <col min="23" max="16384" width="9.109375" style="86"/>
  </cols>
  <sheetData>
    <row r="1" spans="1:19" ht="15" customHeight="1">
      <c r="A1" s="472"/>
      <c r="B1" s="473"/>
      <c r="C1" s="473"/>
      <c r="D1" s="473"/>
      <c r="E1" s="473"/>
      <c r="F1" s="473"/>
      <c r="G1" s="473"/>
      <c r="H1" s="473"/>
      <c r="I1" s="473"/>
    </row>
    <row r="2" spans="1:19" ht="15" customHeight="1">
      <c r="A2" s="474"/>
      <c r="B2" s="473"/>
      <c r="C2" s="473"/>
      <c r="D2" s="473"/>
      <c r="E2" s="473"/>
      <c r="F2" s="473"/>
      <c r="G2" s="473"/>
      <c r="H2" s="473"/>
      <c r="I2" s="473"/>
    </row>
    <row r="3" spans="1:19" ht="15" customHeight="1">
      <c r="A3" s="474"/>
      <c r="B3" s="473"/>
      <c r="C3" s="473"/>
      <c r="D3" s="473"/>
      <c r="E3" s="473"/>
      <c r="F3" s="473"/>
      <c r="G3" s="473"/>
      <c r="H3" s="473"/>
      <c r="I3" s="473"/>
    </row>
    <row r="4" spans="1:19" ht="21">
      <c r="A4" s="267">
        <f>LOOKUP('Claim Sheet'!H9,'Addl Info'!A21:A34,'Addl Info'!M21:M34)</f>
        <v>1</v>
      </c>
      <c r="B4" s="862" t="s">
        <v>1073</v>
      </c>
      <c r="C4" s="863"/>
      <c r="D4" s="862"/>
      <c r="E4" s="471" t="s">
        <v>1074</v>
      </c>
      <c r="F4" s="471"/>
      <c r="G4" s="471"/>
      <c r="H4" s="471"/>
      <c r="I4" s="471"/>
    </row>
    <row r="5" spans="1:19" ht="21">
      <c r="A5" s="625"/>
      <c r="B5" s="625"/>
      <c r="C5" s="654"/>
      <c r="D5" s="352" t="s">
        <v>1495</v>
      </c>
      <c r="E5" s="353"/>
      <c r="F5" s="353"/>
      <c r="G5" s="353"/>
      <c r="H5" s="465"/>
      <c r="I5" s="465"/>
    </row>
    <row r="6" spans="1:19" ht="14.4" thickBot="1">
      <c r="A6" s="268"/>
      <c r="B6" s="269"/>
      <c r="C6" s="270"/>
      <c r="D6" s="854" t="s">
        <v>1075</v>
      </c>
      <c r="E6" s="855"/>
      <c r="F6" s="856"/>
      <c r="G6" s="857" t="s">
        <v>1356</v>
      </c>
      <c r="H6" s="858"/>
      <c r="I6" s="478" t="s">
        <v>1356</v>
      </c>
    </row>
    <row r="7" spans="1:19" ht="45" customHeight="1" thickBot="1">
      <c r="A7" s="864">
        <v>43831</v>
      </c>
      <c r="B7" s="865"/>
      <c r="C7" s="271" t="s">
        <v>1076</v>
      </c>
      <c r="D7" s="272" t="s">
        <v>1360</v>
      </c>
      <c r="E7" s="272" t="s">
        <v>1361</v>
      </c>
      <c r="F7" s="272" t="s">
        <v>1362</v>
      </c>
      <c r="G7" s="477" t="s">
        <v>1358</v>
      </c>
      <c r="H7" s="477" t="s">
        <v>1357</v>
      </c>
      <c r="I7" s="480" t="s">
        <v>1359</v>
      </c>
      <c r="J7" s="859" t="s">
        <v>1611</v>
      </c>
      <c r="K7" s="860"/>
      <c r="L7" s="860"/>
      <c r="M7" s="860"/>
      <c r="N7" s="860"/>
      <c r="O7" s="861"/>
      <c r="P7" s="273"/>
      <c r="Q7" s="273"/>
      <c r="R7" s="273"/>
      <c r="S7" s="273"/>
    </row>
    <row r="8" spans="1:19" ht="15" customHeight="1" thickBot="1">
      <c r="A8" s="852"/>
      <c r="B8" s="853"/>
      <c r="C8" s="475">
        <v>0</v>
      </c>
      <c r="D8" s="476"/>
      <c r="E8" s="476"/>
      <c r="F8" s="476">
        <v>0</v>
      </c>
      <c r="G8" s="476"/>
      <c r="H8" s="476"/>
      <c r="I8" s="479">
        <f>+C8-D8-E8-F8-G8-H8</f>
        <v>0</v>
      </c>
      <c r="J8" s="699"/>
      <c r="K8" s="481"/>
      <c r="L8" s="481"/>
      <c r="M8" s="481"/>
      <c r="N8" s="481"/>
      <c r="O8" s="482"/>
      <c r="P8" s="273"/>
      <c r="Q8" s="273"/>
      <c r="R8" s="273"/>
      <c r="S8" s="273"/>
    </row>
    <row r="9" spans="1:19">
      <c r="B9" s="274"/>
      <c r="C9" s="274"/>
      <c r="D9" s="273"/>
      <c r="E9" s="273"/>
      <c r="F9" s="273"/>
      <c r="G9" s="273"/>
      <c r="H9" s="273"/>
      <c r="I9" s="273"/>
      <c r="J9" s="273"/>
      <c r="K9" s="273"/>
      <c r="L9" s="273"/>
      <c r="M9" s="273"/>
      <c r="N9" s="273"/>
      <c r="O9" s="273"/>
      <c r="P9" s="273"/>
      <c r="Q9" s="273"/>
      <c r="R9" s="273"/>
      <c r="S9" s="273"/>
    </row>
    <row r="10" spans="1:19" ht="69">
      <c r="A10" s="247" t="s">
        <v>1077</v>
      </c>
      <c r="B10" s="248" t="s">
        <v>1078</v>
      </c>
      <c r="C10" s="248" t="s">
        <v>1085</v>
      </c>
      <c r="D10" s="249" t="s">
        <v>1079</v>
      </c>
      <c r="E10" s="248" t="s">
        <v>1080</v>
      </c>
      <c r="F10" s="249" t="s">
        <v>1081</v>
      </c>
      <c r="G10" s="248" t="s">
        <v>1082</v>
      </c>
      <c r="H10" s="249" t="s">
        <v>1083</v>
      </c>
      <c r="I10" s="248" t="s">
        <v>1084</v>
      </c>
      <c r="J10" s="249" t="s">
        <v>1086</v>
      </c>
      <c r="K10" s="248" t="s">
        <v>1087</v>
      </c>
      <c r="L10" s="249" t="s">
        <v>1088</v>
      </c>
      <c r="M10" s="248" t="s">
        <v>1089</v>
      </c>
      <c r="N10" s="249" t="s">
        <v>1090</v>
      </c>
      <c r="O10" s="248" t="s">
        <v>1091</v>
      </c>
      <c r="P10" s="249" t="s">
        <v>1092</v>
      </c>
      <c r="Q10" s="248" t="s">
        <v>1093</v>
      </c>
      <c r="R10" s="248" t="s">
        <v>1094</v>
      </c>
      <c r="S10" s="248" t="s">
        <v>1095</v>
      </c>
    </row>
    <row r="11" spans="1:19" ht="13.8">
      <c r="A11" s="275" t="s">
        <v>504</v>
      </c>
      <c r="B11" s="227">
        <f>ROUNDUP((I8-D11-H11-J11-L11-P11),0)</f>
        <v>0</v>
      </c>
      <c r="C11" s="227">
        <f>+B11</f>
        <v>0</v>
      </c>
      <c r="D11" s="228">
        <v>0</v>
      </c>
      <c r="E11" s="227">
        <f>+D11</f>
        <v>0</v>
      </c>
      <c r="F11" s="228">
        <v>0</v>
      </c>
      <c r="G11" s="227">
        <f>+F11</f>
        <v>0</v>
      </c>
      <c r="H11" s="228">
        <v>0</v>
      </c>
      <c r="I11" s="227">
        <f>+H11</f>
        <v>0</v>
      </c>
      <c r="J11" s="228">
        <v>0</v>
      </c>
      <c r="K11" s="227">
        <f>+J11</f>
        <v>0</v>
      </c>
      <c r="L11" s="228">
        <v>0</v>
      </c>
      <c r="M11" s="227">
        <f>+L11</f>
        <v>0</v>
      </c>
      <c r="N11" s="228">
        <v>0</v>
      </c>
      <c r="O11" s="227">
        <f>+N11</f>
        <v>0</v>
      </c>
      <c r="P11" s="228">
        <v>0</v>
      </c>
      <c r="Q11" s="227">
        <f>+P11</f>
        <v>0</v>
      </c>
      <c r="R11" s="276">
        <f>C11+E11+I11+K11+M11+Q11</f>
        <v>0</v>
      </c>
      <c r="S11" s="276">
        <f>R11+G11</f>
        <v>0</v>
      </c>
    </row>
    <row r="12" spans="1:19" s="278" customFormat="1" ht="13.8">
      <c r="A12" s="277"/>
    </row>
    <row r="13" spans="1:19" s="229" customFormat="1" ht="60" customHeight="1">
      <c r="A13" s="250" t="s">
        <v>1097</v>
      </c>
      <c r="B13" s="251" t="s">
        <v>1098</v>
      </c>
      <c r="C13" s="226" t="s">
        <v>1099</v>
      </c>
      <c r="D13" s="252"/>
      <c r="E13" s="252"/>
      <c r="F13" s="252"/>
      <c r="G13" s="252"/>
      <c r="H13" s="252"/>
      <c r="I13" s="252"/>
      <c r="J13" s="252"/>
      <c r="K13" s="252"/>
      <c r="L13" s="252"/>
      <c r="M13" s="252"/>
      <c r="N13" s="252"/>
      <c r="O13" s="252"/>
      <c r="P13" s="252"/>
      <c r="Q13" s="252"/>
      <c r="R13" s="226" t="s">
        <v>1094</v>
      </c>
      <c r="S13" s="226" t="s">
        <v>1095</v>
      </c>
    </row>
    <row r="14" spans="1:19" s="231" customFormat="1" ht="13.8">
      <c r="A14" s="230" t="s">
        <v>504</v>
      </c>
      <c r="B14" s="550">
        <f>G8</f>
        <v>0</v>
      </c>
      <c r="C14" s="255">
        <f>+B14+P5</f>
        <v>0</v>
      </c>
      <c r="D14" s="253"/>
      <c r="E14" s="253"/>
      <c r="F14" s="253"/>
      <c r="G14" s="253"/>
      <c r="H14" s="253"/>
      <c r="I14" s="253"/>
      <c r="J14" s="253"/>
      <c r="K14" s="253"/>
      <c r="L14" s="253"/>
      <c r="M14" s="253"/>
      <c r="N14" s="253"/>
      <c r="O14" s="253"/>
      <c r="P14" s="253"/>
      <c r="Q14" s="253"/>
      <c r="R14" s="276">
        <f>C14</f>
        <v>0</v>
      </c>
      <c r="S14" s="276">
        <f>R14</f>
        <v>0</v>
      </c>
    </row>
    <row r="15" spans="1:19" s="231" customFormat="1" ht="13.8">
      <c r="A15" s="230" t="s">
        <v>1100</v>
      </c>
      <c r="B15" s="254">
        <v>0</v>
      </c>
      <c r="C15" s="255">
        <f>+B15</f>
        <v>0</v>
      </c>
      <c r="D15" s="253"/>
      <c r="E15" s="253"/>
      <c r="F15" s="253"/>
      <c r="G15" s="253"/>
      <c r="H15" s="253"/>
      <c r="I15" s="253"/>
      <c r="J15" s="253"/>
      <c r="K15" s="253"/>
      <c r="L15" s="253"/>
      <c r="M15" s="253"/>
      <c r="N15" s="253"/>
      <c r="O15" s="253"/>
      <c r="P15" s="253"/>
      <c r="Q15" s="253"/>
      <c r="R15" s="276">
        <f t="shared" ref="R15:R16" si="0">C15</f>
        <v>0</v>
      </c>
      <c r="S15" s="276">
        <f t="shared" ref="S15:S16" si="1">R15</f>
        <v>0</v>
      </c>
    </row>
    <row r="16" spans="1:19" s="234" customFormat="1" ht="14.4" thickBot="1">
      <c r="A16" s="256" t="s">
        <v>1101</v>
      </c>
      <c r="B16" s="257">
        <f t="shared" ref="B16" si="2">+SUM(B14:B15)</f>
        <v>0</v>
      </c>
      <c r="C16" s="233">
        <f>+SUM(C14:C15)+G$5</f>
        <v>0</v>
      </c>
      <c r="D16" s="225"/>
      <c r="E16" s="225"/>
      <c r="F16" s="225"/>
      <c r="G16" s="225"/>
      <c r="H16" s="225"/>
      <c r="I16" s="225"/>
      <c r="J16" s="225"/>
      <c r="K16" s="225"/>
      <c r="L16" s="225"/>
      <c r="M16" s="225"/>
      <c r="N16" s="225"/>
      <c r="O16" s="225"/>
      <c r="P16" s="225"/>
      <c r="Q16" s="225"/>
      <c r="R16" s="276">
        <f t="shared" si="0"/>
        <v>0</v>
      </c>
      <c r="S16" s="276">
        <f t="shared" si="1"/>
        <v>0</v>
      </c>
    </row>
    <row r="17" spans="1:22" s="231" customFormat="1" ht="14.4" thickTop="1">
      <c r="A17" s="235"/>
    </row>
    <row r="18" spans="1:22" s="229" customFormat="1" ht="61.2">
      <c r="A18" s="247" t="s">
        <v>1102</v>
      </c>
      <c r="B18" s="248" t="s">
        <v>1103</v>
      </c>
      <c r="C18" s="248" t="s">
        <v>1104</v>
      </c>
      <c r="D18" s="258"/>
      <c r="E18" s="258"/>
      <c r="F18" s="258"/>
      <c r="G18" s="258"/>
      <c r="H18" s="258"/>
      <c r="I18" s="258"/>
      <c r="J18" s="258"/>
      <c r="K18" s="258"/>
      <c r="L18" s="258"/>
      <c r="M18" s="258"/>
      <c r="N18" s="258"/>
      <c r="O18" s="258"/>
      <c r="P18" s="258"/>
      <c r="Q18" s="258"/>
      <c r="R18" s="248" t="s">
        <v>1094</v>
      </c>
      <c r="S18" s="248" t="s">
        <v>1095</v>
      </c>
    </row>
    <row r="19" spans="1:22" s="231" customFormat="1" ht="12.75" customHeight="1">
      <c r="A19" s="230" t="s">
        <v>504</v>
      </c>
      <c r="B19" s="279">
        <f>E8</f>
        <v>0</v>
      </c>
      <c r="C19" s="279">
        <f>+B19</f>
        <v>0</v>
      </c>
      <c r="D19" s="280"/>
      <c r="E19" s="280"/>
      <c r="F19" s="280"/>
      <c r="G19" s="280"/>
      <c r="H19" s="280"/>
      <c r="I19" s="280"/>
      <c r="J19" s="280"/>
      <c r="K19" s="280"/>
      <c r="L19" s="280"/>
      <c r="M19" s="280"/>
      <c r="N19" s="280"/>
      <c r="O19" s="280"/>
      <c r="P19" s="280"/>
      <c r="Q19" s="280"/>
      <c r="R19" s="276">
        <f>C19</f>
        <v>0</v>
      </c>
      <c r="S19" s="276">
        <f>R19</f>
        <v>0</v>
      </c>
    </row>
    <row r="20" spans="1:22" s="231" customFormat="1" ht="12.75" customHeight="1">
      <c r="A20" s="230" t="s">
        <v>1100</v>
      </c>
      <c r="B20" s="259">
        <v>0</v>
      </c>
      <c r="C20" s="279">
        <f>+B20</f>
        <v>0</v>
      </c>
      <c r="D20" s="280"/>
      <c r="E20" s="280"/>
      <c r="F20" s="280"/>
      <c r="G20" s="280"/>
      <c r="H20" s="280"/>
      <c r="I20" s="280"/>
      <c r="J20" s="280"/>
      <c r="K20" s="280"/>
      <c r="L20" s="280"/>
      <c r="M20" s="280"/>
      <c r="N20" s="280"/>
      <c r="O20" s="280"/>
      <c r="P20" s="280"/>
      <c r="Q20" s="280"/>
      <c r="R20" s="276">
        <f t="shared" ref="R20:R21" si="3">C20</f>
        <v>0</v>
      </c>
      <c r="S20" s="276">
        <f t="shared" ref="S20:S21" si="4">R20</f>
        <v>0</v>
      </c>
    </row>
    <row r="21" spans="1:22" s="234" customFormat="1" ht="14.4" thickBot="1">
      <c r="A21" s="256" t="s">
        <v>1101</v>
      </c>
      <c r="B21" s="233">
        <f>+SUM(B19:B20)</f>
        <v>0</v>
      </c>
      <c r="C21" s="233">
        <f>+SUM(C19:C20)+E$5</f>
        <v>0</v>
      </c>
      <c r="D21" s="260"/>
      <c r="E21" s="260"/>
      <c r="F21" s="260"/>
      <c r="G21" s="260"/>
      <c r="H21" s="260"/>
      <c r="I21" s="260"/>
      <c r="J21" s="260"/>
      <c r="K21" s="260"/>
      <c r="L21" s="260"/>
      <c r="M21" s="260"/>
      <c r="N21" s="260"/>
      <c r="O21" s="260"/>
      <c r="P21" s="260"/>
      <c r="Q21" s="260"/>
      <c r="R21" s="276">
        <f t="shared" si="3"/>
        <v>0</v>
      </c>
      <c r="S21" s="276">
        <f t="shared" si="4"/>
        <v>0</v>
      </c>
    </row>
    <row r="22" spans="1:22" s="229" customFormat="1" ht="14.4" thickTop="1">
      <c r="A22" s="236"/>
      <c r="B22" s="236"/>
      <c r="C22" s="236"/>
      <c r="D22" s="236"/>
      <c r="E22" s="236"/>
      <c r="F22" s="236"/>
      <c r="G22" s="236"/>
      <c r="H22" s="236"/>
      <c r="I22" s="236"/>
      <c r="J22" s="236"/>
      <c r="K22" s="236"/>
      <c r="L22" s="236"/>
      <c r="M22" s="236"/>
      <c r="N22" s="236"/>
      <c r="O22" s="236"/>
      <c r="P22" s="236"/>
      <c r="Q22" s="236"/>
      <c r="R22" s="236"/>
      <c r="S22" s="231"/>
      <c r="T22" s="231"/>
      <c r="U22" s="231"/>
      <c r="V22" s="231"/>
    </row>
    <row r="23" spans="1:22" s="231" customFormat="1" ht="61.2">
      <c r="A23" s="250" t="s">
        <v>1105</v>
      </c>
      <c r="B23" s="226" t="s">
        <v>1106</v>
      </c>
      <c r="C23" s="226" t="s">
        <v>1107</v>
      </c>
      <c r="D23" s="252"/>
      <c r="E23" s="252"/>
      <c r="F23" s="252"/>
      <c r="G23" s="252"/>
      <c r="H23" s="252"/>
      <c r="I23" s="252"/>
      <c r="J23" s="252"/>
      <c r="K23" s="252"/>
      <c r="L23" s="252"/>
      <c r="M23" s="252"/>
      <c r="N23" s="252"/>
      <c r="O23" s="252"/>
      <c r="P23" s="252"/>
      <c r="Q23" s="252"/>
      <c r="R23" s="226" t="s">
        <v>1094</v>
      </c>
      <c r="S23" s="226" t="s">
        <v>1095</v>
      </c>
      <c r="T23" s="229"/>
      <c r="U23" s="229"/>
    </row>
    <row r="24" spans="1:22" s="231" customFormat="1" ht="13.8">
      <c r="A24" s="230" t="s">
        <v>504</v>
      </c>
      <c r="B24" s="279">
        <f>F8</f>
        <v>0</v>
      </c>
      <c r="C24" s="279">
        <f>+B24</f>
        <v>0</v>
      </c>
      <c r="D24" s="253"/>
      <c r="E24" s="253"/>
      <c r="F24" s="253"/>
      <c r="G24" s="253"/>
      <c r="H24" s="253"/>
      <c r="I24" s="253"/>
      <c r="J24" s="253"/>
      <c r="K24" s="253"/>
      <c r="L24" s="253"/>
      <c r="M24" s="253"/>
      <c r="N24" s="253"/>
      <c r="O24" s="253"/>
      <c r="P24" s="253"/>
      <c r="Q24" s="253"/>
      <c r="R24" s="276">
        <f>C24</f>
        <v>0</v>
      </c>
      <c r="S24" s="276">
        <f>R24</f>
        <v>0</v>
      </c>
    </row>
    <row r="25" spans="1:22" s="237" customFormat="1" ht="13.8">
      <c r="A25" s="230" t="s">
        <v>1100</v>
      </c>
      <c r="B25" s="259">
        <v>0</v>
      </c>
      <c r="C25" s="279">
        <f>+B25</f>
        <v>0</v>
      </c>
      <c r="D25" s="253"/>
      <c r="E25" s="253"/>
      <c r="F25" s="253"/>
      <c r="G25" s="253"/>
      <c r="H25" s="253"/>
      <c r="I25" s="253"/>
      <c r="J25" s="253"/>
      <c r="K25" s="253"/>
      <c r="L25" s="253"/>
      <c r="M25" s="253"/>
      <c r="N25" s="253"/>
      <c r="O25" s="253"/>
      <c r="P25" s="253"/>
      <c r="Q25" s="253"/>
      <c r="R25" s="276">
        <f t="shared" ref="R25:R26" si="5">C25</f>
        <v>0</v>
      </c>
      <c r="S25" s="276">
        <f t="shared" ref="S25:S26" si="6">R25</f>
        <v>0</v>
      </c>
      <c r="T25" s="231"/>
      <c r="U25" s="231"/>
    </row>
    <row r="26" spans="1:22" s="278" customFormat="1" ht="14.4" thickBot="1">
      <c r="A26" s="232" t="s">
        <v>1101</v>
      </c>
      <c r="B26" s="233">
        <f>+SUM(B24:B25)</f>
        <v>0</v>
      </c>
      <c r="C26" s="233">
        <f>+SUM(C24:C25)+F$5</f>
        <v>0</v>
      </c>
      <c r="D26" s="225"/>
      <c r="E26" s="225"/>
      <c r="F26" s="225"/>
      <c r="G26" s="225"/>
      <c r="H26" s="225"/>
      <c r="I26" s="225"/>
      <c r="J26" s="225"/>
      <c r="K26" s="225"/>
      <c r="L26" s="225"/>
      <c r="M26" s="225"/>
      <c r="N26" s="225"/>
      <c r="O26" s="225"/>
      <c r="P26" s="225"/>
      <c r="Q26" s="225"/>
      <c r="R26" s="276">
        <f t="shared" si="5"/>
        <v>0</v>
      </c>
      <c r="S26" s="276">
        <f t="shared" si="6"/>
        <v>0</v>
      </c>
      <c r="T26" s="237"/>
      <c r="U26" s="237"/>
    </row>
    <row r="27" spans="1:22" s="278" customFormat="1" ht="15" thickTop="1" thickBot="1">
      <c r="A27" s="238"/>
      <c r="B27" s="261">
        <f>C8+B15+B20+B25</f>
        <v>0</v>
      </c>
      <c r="C27" s="466"/>
      <c r="F27" s="238"/>
      <c r="G27" s="238"/>
      <c r="H27" s="238"/>
      <c r="I27" s="238"/>
      <c r="J27" s="238"/>
      <c r="K27" s="238"/>
      <c r="L27" s="238"/>
      <c r="M27" s="239"/>
      <c r="N27" s="237"/>
      <c r="O27" s="237"/>
      <c r="P27" s="237"/>
      <c r="Q27" s="237"/>
      <c r="R27" s="263">
        <f>+R26+R21+R16+R11</f>
        <v>0</v>
      </c>
      <c r="S27" s="263">
        <f>+S26+S21+S16+S11</f>
        <v>0</v>
      </c>
      <c r="T27" s="237"/>
    </row>
    <row r="28" spans="1:22" s="278" customFormat="1" ht="14.4" thickTop="1">
      <c r="A28" s="238"/>
      <c r="B28" s="238">
        <f>B27-B29</f>
        <v>0</v>
      </c>
      <c r="C28" s="238"/>
      <c r="D28" s="238" t="s">
        <v>1108</v>
      </c>
      <c r="F28" s="238"/>
      <c r="G28" s="238"/>
      <c r="H28" s="238"/>
      <c r="I28" s="238"/>
      <c r="J28" s="238"/>
      <c r="K28" s="238"/>
      <c r="L28" s="238"/>
      <c r="M28" s="239"/>
      <c r="N28" s="237"/>
      <c r="O28" s="237"/>
      <c r="P28" s="237"/>
      <c r="Q28" s="237"/>
      <c r="R28" s="262">
        <f>IIIB!AB$18</f>
        <v>0</v>
      </c>
      <c r="S28" s="262">
        <f>IIIB!AC$18</f>
        <v>0</v>
      </c>
      <c r="T28" s="237"/>
    </row>
    <row r="29" spans="1:22" s="278" customFormat="1" ht="14.4" thickBot="1">
      <c r="A29" s="238"/>
      <c r="B29" s="238">
        <f>+B25+B20+B15</f>
        <v>0</v>
      </c>
      <c r="C29" s="238"/>
      <c r="D29" s="238" t="s">
        <v>1110</v>
      </c>
      <c r="E29" s="238"/>
      <c r="F29" s="238"/>
      <c r="G29" s="238"/>
      <c r="H29" s="238"/>
      <c r="I29" s="238"/>
      <c r="J29" s="238"/>
      <c r="K29" s="238"/>
      <c r="L29" s="238"/>
      <c r="M29" s="239"/>
      <c r="N29" s="237"/>
      <c r="O29" s="237"/>
      <c r="P29" s="237"/>
      <c r="Q29" s="237"/>
      <c r="R29" s="264">
        <f>SUM(R27:R28)</f>
        <v>0</v>
      </c>
      <c r="S29" s="264">
        <f>SUM(S27:S28)</f>
        <v>0</v>
      </c>
      <c r="T29" s="237"/>
    </row>
    <row r="30" spans="1:22" s="278" customFormat="1" ht="14.4" hidden="1" thickTop="1">
      <c r="A30" s="238"/>
      <c r="B30" s="238"/>
      <c r="C30" s="238"/>
      <c r="D30" s="238"/>
      <c r="E30" s="238"/>
      <c r="F30" s="238"/>
      <c r="G30" s="238"/>
      <c r="H30" s="238"/>
      <c r="I30" s="238"/>
      <c r="J30" s="238"/>
      <c r="K30" s="238"/>
      <c r="L30" s="238"/>
      <c r="M30" s="239"/>
      <c r="N30" s="237"/>
      <c r="O30" s="237"/>
      <c r="P30" s="237"/>
      <c r="Q30" s="237"/>
      <c r="R30" s="265">
        <f>R29-F5-G5-H5-P5</f>
        <v>0</v>
      </c>
      <c r="S30" s="265">
        <f>S29-G5-H5-I5-Q5</f>
        <v>0</v>
      </c>
      <c r="T30" s="237"/>
    </row>
    <row r="31" spans="1:22" ht="14.4" hidden="1" thickBot="1">
      <c r="A31" s="268"/>
      <c r="B31" s="269"/>
      <c r="C31" s="270"/>
      <c r="D31" s="854" t="s">
        <v>1075</v>
      </c>
      <c r="E31" s="855"/>
      <c r="F31" s="856"/>
      <c r="G31" s="857" t="s">
        <v>1356</v>
      </c>
      <c r="H31" s="858"/>
      <c r="I31" s="478" t="s">
        <v>1356</v>
      </c>
      <c r="J31" s="238"/>
      <c r="K31" s="238"/>
      <c r="L31" s="238"/>
      <c r="M31" s="239"/>
      <c r="N31" s="237"/>
      <c r="O31" s="237"/>
    </row>
    <row r="32" spans="1:22" ht="45" hidden="1" customHeight="1" thickBot="1">
      <c r="A32" s="850">
        <v>43862</v>
      </c>
      <c r="B32" s="851"/>
      <c r="C32" s="271" t="s">
        <v>1076</v>
      </c>
      <c r="D32" s="272" t="s">
        <v>1360</v>
      </c>
      <c r="E32" s="272" t="s">
        <v>1361</v>
      </c>
      <c r="F32" s="272" t="s">
        <v>1362</v>
      </c>
      <c r="G32" s="477" t="s">
        <v>1358</v>
      </c>
      <c r="H32" s="477" t="s">
        <v>1357</v>
      </c>
      <c r="I32" s="480" t="s">
        <v>1359</v>
      </c>
      <c r="J32" s="859" t="s">
        <v>1611</v>
      </c>
      <c r="K32" s="860"/>
      <c r="L32" s="860"/>
      <c r="M32" s="860"/>
      <c r="N32" s="860"/>
      <c r="O32" s="861"/>
      <c r="P32" s="273"/>
      <c r="Q32" s="273"/>
      <c r="R32" s="273"/>
      <c r="S32" s="273"/>
    </row>
    <row r="33" spans="1:22" ht="15" hidden="1" customHeight="1" thickBot="1">
      <c r="A33" s="852"/>
      <c r="B33" s="853"/>
      <c r="C33" s="475">
        <v>0</v>
      </c>
      <c r="D33" s="476">
        <v>0</v>
      </c>
      <c r="E33" s="476">
        <v>0</v>
      </c>
      <c r="F33" s="476">
        <v>0</v>
      </c>
      <c r="G33" s="476">
        <v>0</v>
      </c>
      <c r="H33" s="476">
        <v>0</v>
      </c>
      <c r="I33" s="479">
        <f>+C33-D33-E33-F33-G33-H33</f>
        <v>0</v>
      </c>
      <c r="J33" s="700"/>
      <c r="K33" s="481"/>
      <c r="L33" s="481"/>
      <c r="M33" s="481"/>
      <c r="N33" s="481"/>
      <c r="O33" s="482"/>
      <c r="P33" s="273"/>
      <c r="Q33" s="273"/>
      <c r="R33" s="273"/>
      <c r="S33" s="273"/>
    </row>
    <row r="34" spans="1:22" hidden="1">
      <c r="B34" s="274"/>
      <c r="C34" s="274"/>
      <c r="D34" s="273"/>
      <c r="E34" s="273"/>
      <c r="F34" s="273"/>
      <c r="G34" s="273"/>
      <c r="H34" s="273"/>
      <c r="I34" s="273"/>
      <c r="J34" s="273"/>
      <c r="K34" s="273"/>
      <c r="L34" s="273"/>
      <c r="M34" s="273"/>
      <c r="N34" s="273"/>
      <c r="O34" s="273"/>
      <c r="P34" s="273"/>
      <c r="Q34" s="273"/>
      <c r="R34" s="273"/>
      <c r="S34" s="273"/>
    </row>
    <row r="35" spans="1:22" ht="69" hidden="1">
      <c r="A35" s="247" t="s">
        <v>1077</v>
      </c>
      <c r="B35" s="248" t="s">
        <v>1078</v>
      </c>
      <c r="C35" s="248" t="s">
        <v>1085</v>
      </c>
      <c r="D35" s="249" t="s">
        <v>1079</v>
      </c>
      <c r="E35" s="248" t="s">
        <v>1080</v>
      </c>
      <c r="F35" s="249" t="s">
        <v>1081</v>
      </c>
      <c r="G35" s="248" t="s">
        <v>1082</v>
      </c>
      <c r="H35" s="249" t="s">
        <v>1083</v>
      </c>
      <c r="I35" s="248" t="s">
        <v>1084</v>
      </c>
      <c r="J35" s="249" t="s">
        <v>1086</v>
      </c>
      <c r="K35" s="248" t="s">
        <v>1087</v>
      </c>
      <c r="L35" s="249" t="s">
        <v>1088</v>
      </c>
      <c r="M35" s="248" t="s">
        <v>1089</v>
      </c>
      <c r="N35" s="249" t="s">
        <v>1090</v>
      </c>
      <c r="O35" s="248" t="s">
        <v>1091</v>
      </c>
      <c r="P35" s="249" t="s">
        <v>1092</v>
      </c>
      <c r="Q35" s="248" t="s">
        <v>1093</v>
      </c>
      <c r="R35" s="248" t="s">
        <v>1094</v>
      </c>
      <c r="S35" s="248" t="s">
        <v>1095</v>
      </c>
    </row>
    <row r="36" spans="1:22" ht="13.8" hidden="1">
      <c r="A36" s="275" t="s">
        <v>504</v>
      </c>
      <c r="B36" s="227">
        <f>ROUNDUP((I33-D36-H36-J36-L36-P36),0)</f>
        <v>0</v>
      </c>
      <c r="C36" s="227">
        <f>B36+C11</f>
        <v>0</v>
      </c>
      <c r="D36" s="228">
        <v>0</v>
      </c>
      <c r="E36" s="227">
        <f>D36+E11</f>
        <v>0</v>
      </c>
      <c r="F36" s="228">
        <v>0</v>
      </c>
      <c r="G36" s="227">
        <f>F36+G11</f>
        <v>0</v>
      </c>
      <c r="H36" s="228">
        <v>0</v>
      </c>
      <c r="I36" s="227">
        <f>H36+I11</f>
        <v>0</v>
      </c>
      <c r="J36" s="228">
        <v>0</v>
      </c>
      <c r="K36" s="227">
        <f>J36+K11</f>
        <v>0</v>
      </c>
      <c r="L36" s="228">
        <v>0</v>
      </c>
      <c r="M36" s="227">
        <f>L36+M11</f>
        <v>0</v>
      </c>
      <c r="N36" s="228"/>
      <c r="O36" s="227">
        <f>N36+O11</f>
        <v>0</v>
      </c>
      <c r="P36" s="228"/>
      <c r="Q36" s="227">
        <f>P36+Q11</f>
        <v>0</v>
      </c>
      <c r="R36" s="276">
        <f>C36+E36+I36+K36+M36+Q36</f>
        <v>0</v>
      </c>
      <c r="S36" s="276">
        <f>R36+G36</f>
        <v>0</v>
      </c>
    </row>
    <row r="37" spans="1:22" s="278" customFormat="1" ht="13.8" hidden="1">
      <c r="A37" s="277"/>
    </row>
    <row r="38" spans="1:22" s="229" customFormat="1" ht="60" hidden="1" customHeight="1">
      <c r="A38" s="250" t="s">
        <v>1097</v>
      </c>
      <c r="B38" s="251" t="s">
        <v>1098</v>
      </c>
      <c r="C38" s="226" t="s">
        <v>1099</v>
      </c>
      <c r="D38" s="252"/>
      <c r="E38" s="252"/>
      <c r="F38" s="252"/>
      <c r="G38" s="252"/>
      <c r="H38" s="252"/>
      <c r="I38" s="252"/>
      <c r="J38" s="252"/>
      <c r="K38" s="252"/>
      <c r="L38" s="252"/>
      <c r="M38" s="252"/>
      <c r="N38" s="252"/>
      <c r="O38" s="252"/>
      <c r="P38" s="252"/>
      <c r="Q38" s="252"/>
      <c r="R38" s="226" t="s">
        <v>1094</v>
      </c>
      <c r="S38" s="226" t="s">
        <v>1095</v>
      </c>
    </row>
    <row r="39" spans="1:22" s="231" customFormat="1" ht="13.8" hidden="1">
      <c r="A39" s="230" t="s">
        <v>504</v>
      </c>
      <c r="B39" s="550">
        <f>G33</f>
        <v>0</v>
      </c>
      <c r="C39" s="255">
        <f>B39+C14</f>
        <v>0</v>
      </c>
      <c r="D39" s="253"/>
      <c r="E39" s="253"/>
      <c r="F39" s="253"/>
      <c r="G39" s="253"/>
      <c r="H39" s="253"/>
      <c r="I39" s="253"/>
      <c r="J39" s="253"/>
      <c r="K39" s="253"/>
      <c r="L39" s="253"/>
      <c r="M39" s="253"/>
      <c r="N39" s="253"/>
      <c r="O39" s="253"/>
      <c r="P39" s="253"/>
      <c r="Q39" s="253"/>
      <c r="R39" s="276">
        <f>C39</f>
        <v>0</v>
      </c>
      <c r="S39" s="276">
        <f>R39</f>
        <v>0</v>
      </c>
    </row>
    <row r="40" spans="1:22" s="231" customFormat="1" ht="13.8" hidden="1">
      <c r="A40" s="230" t="s">
        <v>1100</v>
      </c>
      <c r="B40" s="254">
        <v>0</v>
      </c>
      <c r="C40" s="255">
        <f>B40+C15</f>
        <v>0</v>
      </c>
      <c r="D40" s="253"/>
      <c r="E40" s="253"/>
      <c r="F40" s="253"/>
      <c r="G40" s="253"/>
      <c r="H40" s="253"/>
      <c r="I40" s="253"/>
      <c r="J40" s="253"/>
      <c r="K40" s="253"/>
      <c r="L40" s="253"/>
      <c r="M40" s="253"/>
      <c r="N40" s="253"/>
      <c r="O40" s="253"/>
      <c r="P40" s="253"/>
      <c r="Q40" s="253"/>
      <c r="R40" s="276">
        <f t="shared" ref="R40:R41" si="7">C40</f>
        <v>0</v>
      </c>
      <c r="S40" s="276">
        <f t="shared" ref="S40:S41" si="8">R40</f>
        <v>0</v>
      </c>
    </row>
    <row r="41" spans="1:22" s="234" customFormat="1" ht="14.4" hidden="1" thickBot="1">
      <c r="A41" s="256" t="s">
        <v>1101</v>
      </c>
      <c r="B41" s="257">
        <f t="shared" ref="B41" si="9">+SUM(B39:B40)</f>
        <v>0</v>
      </c>
      <c r="C41" s="233">
        <f>+SUM(C39:C40)+G$5</f>
        <v>0</v>
      </c>
      <c r="D41" s="225"/>
      <c r="E41" s="225"/>
      <c r="F41" s="225"/>
      <c r="G41" s="225"/>
      <c r="H41" s="225"/>
      <c r="I41" s="225"/>
      <c r="J41" s="225"/>
      <c r="K41" s="225"/>
      <c r="L41" s="225"/>
      <c r="M41" s="225"/>
      <c r="N41" s="225"/>
      <c r="O41" s="225"/>
      <c r="P41" s="225"/>
      <c r="Q41" s="225"/>
      <c r="R41" s="276">
        <f t="shared" si="7"/>
        <v>0</v>
      </c>
      <c r="S41" s="276">
        <f t="shared" si="8"/>
        <v>0</v>
      </c>
    </row>
    <row r="42" spans="1:22" s="231" customFormat="1" ht="14.4" hidden="1" thickTop="1">
      <c r="A42" s="235"/>
    </row>
    <row r="43" spans="1:22" s="229" customFormat="1" ht="61.2" hidden="1">
      <c r="A43" s="247" t="s">
        <v>1102</v>
      </c>
      <c r="B43" s="248" t="s">
        <v>1103</v>
      </c>
      <c r="C43" s="248" t="s">
        <v>1104</v>
      </c>
      <c r="D43" s="258"/>
      <c r="E43" s="258"/>
      <c r="F43" s="258"/>
      <c r="G43" s="258"/>
      <c r="H43" s="258"/>
      <c r="I43" s="258"/>
      <c r="J43" s="258"/>
      <c r="K43" s="258"/>
      <c r="L43" s="258"/>
      <c r="M43" s="258"/>
      <c r="N43" s="258"/>
      <c r="O43" s="258"/>
      <c r="P43" s="258"/>
      <c r="Q43" s="258"/>
      <c r="R43" s="248" t="s">
        <v>1094</v>
      </c>
      <c r="S43" s="248" t="s">
        <v>1095</v>
      </c>
    </row>
    <row r="44" spans="1:22" s="231" customFormat="1" ht="12.75" hidden="1" customHeight="1">
      <c r="A44" s="230" t="s">
        <v>504</v>
      </c>
      <c r="B44" s="279">
        <f>E33</f>
        <v>0</v>
      </c>
      <c r="C44" s="279">
        <f>B44+C19</f>
        <v>0</v>
      </c>
      <c r="D44" s="280"/>
      <c r="E44" s="280"/>
      <c r="F44" s="280"/>
      <c r="G44" s="280"/>
      <c r="H44" s="280"/>
      <c r="I44" s="280"/>
      <c r="J44" s="280"/>
      <c r="K44" s="280"/>
      <c r="L44" s="280"/>
      <c r="M44" s="280"/>
      <c r="N44" s="280"/>
      <c r="O44" s="280"/>
      <c r="P44" s="280"/>
      <c r="Q44" s="280"/>
      <c r="R44" s="276">
        <f>C44</f>
        <v>0</v>
      </c>
      <c r="S44" s="276">
        <f>R44</f>
        <v>0</v>
      </c>
    </row>
    <row r="45" spans="1:22" s="231" customFormat="1" ht="12.75" hidden="1" customHeight="1">
      <c r="A45" s="230" t="s">
        <v>1100</v>
      </c>
      <c r="B45" s="259">
        <v>0</v>
      </c>
      <c r="C45" s="279">
        <f>B45+C20</f>
        <v>0</v>
      </c>
      <c r="D45" s="280"/>
      <c r="E45" s="280"/>
      <c r="F45" s="280"/>
      <c r="G45" s="280"/>
      <c r="H45" s="280"/>
      <c r="I45" s="280"/>
      <c r="J45" s="280"/>
      <c r="K45" s="280"/>
      <c r="L45" s="280"/>
      <c r="M45" s="280"/>
      <c r="N45" s="280"/>
      <c r="O45" s="280"/>
      <c r="P45" s="280"/>
      <c r="Q45" s="280"/>
      <c r="R45" s="276">
        <f t="shared" ref="R45:R46" si="10">C45</f>
        <v>0</v>
      </c>
      <c r="S45" s="276">
        <f t="shared" ref="S45:S46" si="11">R45</f>
        <v>0</v>
      </c>
    </row>
    <row r="46" spans="1:22" s="234" customFormat="1" ht="14.4" hidden="1" thickBot="1">
      <c r="A46" s="256" t="s">
        <v>1101</v>
      </c>
      <c r="B46" s="233">
        <f>+SUM(B44:B45)</f>
        <v>0</v>
      </c>
      <c r="C46" s="233">
        <f>+SUM(C44:C45)+E$5</f>
        <v>0</v>
      </c>
      <c r="D46" s="260"/>
      <c r="E46" s="260"/>
      <c r="F46" s="260"/>
      <c r="G46" s="260"/>
      <c r="H46" s="260"/>
      <c r="I46" s="260"/>
      <c r="J46" s="260"/>
      <c r="K46" s="260"/>
      <c r="L46" s="260"/>
      <c r="M46" s="260"/>
      <c r="N46" s="260"/>
      <c r="O46" s="260"/>
      <c r="P46" s="260"/>
      <c r="Q46" s="260"/>
      <c r="R46" s="276">
        <f t="shared" si="10"/>
        <v>0</v>
      </c>
      <c r="S46" s="276">
        <f t="shared" si="11"/>
        <v>0</v>
      </c>
    </row>
    <row r="47" spans="1:22" s="229" customFormat="1" ht="14.4" hidden="1" thickTop="1">
      <c r="A47" s="236"/>
      <c r="B47" s="236"/>
      <c r="C47" s="236"/>
      <c r="D47" s="236"/>
      <c r="E47" s="236"/>
      <c r="F47" s="236"/>
      <c r="G47" s="236"/>
      <c r="H47" s="236"/>
      <c r="I47" s="236"/>
      <c r="J47" s="236"/>
      <c r="K47" s="236"/>
      <c r="L47" s="236"/>
      <c r="M47" s="236"/>
      <c r="N47" s="236"/>
      <c r="O47" s="236"/>
      <c r="P47" s="236"/>
      <c r="Q47" s="236"/>
      <c r="R47" s="236"/>
      <c r="S47" s="231"/>
      <c r="T47" s="231"/>
      <c r="U47" s="231"/>
      <c r="V47" s="231"/>
    </row>
    <row r="48" spans="1:22" s="231" customFormat="1" ht="61.2" hidden="1">
      <c r="A48" s="250" t="s">
        <v>1105</v>
      </c>
      <c r="B48" s="226" t="s">
        <v>1106</v>
      </c>
      <c r="C48" s="226" t="s">
        <v>1107</v>
      </c>
      <c r="D48" s="252"/>
      <c r="E48" s="252"/>
      <c r="F48" s="252"/>
      <c r="G48" s="252"/>
      <c r="H48" s="252"/>
      <c r="I48" s="252"/>
      <c r="J48" s="252"/>
      <c r="K48" s="252"/>
      <c r="L48" s="252"/>
      <c r="M48" s="252"/>
      <c r="N48" s="252"/>
      <c r="O48" s="252"/>
      <c r="P48" s="252"/>
      <c r="Q48" s="252"/>
      <c r="R48" s="226" t="s">
        <v>1094</v>
      </c>
      <c r="S48" s="226" t="s">
        <v>1095</v>
      </c>
      <c r="T48" s="229"/>
      <c r="U48" s="229"/>
    </row>
    <row r="49" spans="1:21" s="231" customFormat="1" ht="13.8" hidden="1">
      <c r="A49" s="230" t="s">
        <v>504</v>
      </c>
      <c r="B49" s="279">
        <f>F33</f>
        <v>0</v>
      </c>
      <c r="C49" s="279">
        <f>B49+C24</f>
        <v>0</v>
      </c>
      <c r="D49" s="253"/>
      <c r="E49" s="253"/>
      <c r="F49" s="253"/>
      <c r="G49" s="253"/>
      <c r="H49" s="253"/>
      <c r="I49" s="253"/>
      <c r="J49" s="253"/>
      <c r="K49" s="253"/>
      <c r="L49" s="253"/>
      <c r="M49" s="253"/>
      <c r="N49" s="253"/>
      <c r="O49" s="253"/>
      <c r="P49" s="253"/>
      <c r="Q49" s="253"/>
      <c r="R49" s="276">
        <f>C49</f>
        <v>0</v>
      </c>
      <c r="S49" s="276">
        <f>R49</f>
        <v>0</v>
      </c>
    </row>
    <row r="50" spans="1:21" s="237" customFormat="1" ht="13.8" hidden="1">
      <c r="A50" s="230" t="s">
        <v>1100</v>
      </c>
      <c r="B50" s="259">
        <v>0</v>
      </c>
      <c r="C50" s="279">
        <f>B50+C25</f>
        <v>0</v>
      </c>
      <c r="D50" s="253"/>
      <c r="E50" s="253"/>
      <c r="F50" s="253"/>
      <c r="G50" s="253"/>
      <c r="H50" s="253"/>
      <c r="I50" s="253"/>
      <c r="J50" s="253"/>
      <c r="K50" s="253"/>
      <c r="L50" s="253"/>
      <c r="M50" s="253"/>
      <c r="N50" s="253"/>
      <c r="O50" s="253"/>
      <c r="P50" s="253"/>
      <c r="Q50" s="253"/>
      <c r="R50" s="276">
        <f t="shared" ref="R50:R51" si="12">C50</f>
        <v>0</v>
      </c>
      <c r="S50" s="276">
        <f t="shared" ref="S50:S51" si="13">R50</f>
        <v>0</v>
      </c>
      <c r="T50" s="231"/>
      <c r="U50" s="231"/>
    </row>
    <row r="51" spans="1:21" s="278" customFormat="1" ht="14.4" hidden="1" thickBot="1">
      <c r="A51" s="232" t="s">
        <v>1101</v>
      </c>
      <c r="B51" s="233">
        <f>+SUM(B49:B50)</f>
        <v>0</v>
      </c>
      <c r="C51" s="233">
        <f>+SUM(C49:C50)+F$5</f>
        <v>0</v>
      </c>
      <c r="D51" s="225"/>
      <c r="E51" s="225"/>
      <c r="F51" s="225"/>
      <c r="G51" s="225"/>
      <c r="H51" s="225"/>
      <c r="I51" s="225"/>
      <c r="J51" s="225"/>
      <c r="K51" s="225"/>
      <c r="L51" s="225"/>
      <c r="M51" s="225"/>
      <c r="N51" s="225"/>
      <c r="O51" s="225"/>
      <c r="P51" s="225"/>
      <c r="Q51" s="225"/>
      <c r="R51" s="276">
        <f t="shared" si="12"/>
        <v>0</v>
      </c>
      <c r="S51" s="276">
        <f t="shared" si="13"/>
        <v>0</v>
      </c>
      <c r="T51" s="237"/>
      <c r="U51" s="237"/>
    </row>
    <row r="52" spans="1:21" s="278" customFormat="1" ht="15" hidden="1" thickTop="1" thickBot="1">
      <c r="A52" s="238"/>
      <c r="B52" s="261">
        <f>C33+B40+B45+B50</f>
        <v>0</v>
      </c>
      <c r="C52" s="466"/>
      <c r="D52" s="278" t="s">
        <v>1462</v>
      </c>
      <c r="F52" s="238"/>
      <c r="G52" s="238"/>
      <c r="H52" s="238"/>
      <c r="I52" s="238"/>
      <c r="J52" s="238"/>
      <c r="K52" s="238"/>
      <c r="L52" s="238"/>
      <c r="M52" s="239"/>
      <c r="N52" s="237"/>
      <c r="O52" s="237"/>
      <c r="P52" s="237"/>
      <c r="Q52" s="237"/>
      <c r="R52" s="263">
        <f>R36+R41+R46+R51</f>
        <v>0</v>
      </c>
      <c r="S52" s="263">
        <f>S36+S41+S46+S51</f>
        <v>0</v>
      </c>
      <c r="T52" s="237"/>
    </row>
    <row r="53" spans="1:21" s="278" customFormat="1" ht="14.4" hidden="1" thickTop="1">
      <c r="A53" s="238"/>
      <c r="B53" s="238">
        <f>B36+B39+B44+B49</f>
        <v>0</v>
      </c>
      <c r="C53" s="238"/>
      <c r="D53" s="238" t="s">
        <v>1108</v>
      </c>
      <c r="F53" s="238"/>
      <c r="G53" s="238"/>
      <c r="H53" s="238"/>
      <c r="I53" s="238"/>
      <c r="J53" s="238"/>
      <c r="K53" s="238"/>
      <c r="L53" s="238"/>
      <c r="M53" s="239"/>
      <c r="N53" s="237"/>
      <c r="O53" s="237"/>
      <c r="P53" s="237"/>
      <c r="Q53" s="237"/>
      <c r="R53" s="669">
        <f>R36+R39+R44+R49</f>
        <v>0</v>
      </c>
      <c r="S53" s="669">
        <f>S36+S39+S44+S49</f>
        <v>0</v>
      </c>
      <c r="T53" s="237"/>
    </row>
    <row r="54" spans="1:21" s="278" customFormat="1" ht="13.8" hidden="1">
      <c r="A54" s="238"/>
      <c r="B54" s="238">
        <f>+B50+B45+B40</f>
        <v>0</v>
      </c>
      <c r="C54" s="238"/>
      <c r="D54" s="238" t="s">
        <v>1463</v>
      </c>
      <c r="E54" s="238"/>
      <c r="F54" s="238"/>
      <c r="G54" s="238"/>
      <c r="H54" s="238"/>
      <c r="I54" s="238"/>
      <c r="J54" s="238"/>
      <c r="K54" s="238"/>
      <c r="L54" s="238"/>
      <c r="M54" s="239"/>
      <c r="N54" s="237"/>
      <c r="O54" s="237"/>
      <c r="P54" s="237"/>
      <c r="Q54" s="237"/>
      <c r="R54" s="238">
        <f>+R50+R45+R40</f>
        <v>0</v>
      </c>
      <c r="S54" s="238">
        <f>+S50+S45+S40</f>
        <v>0</v>
      </c>
      <c r="T54" s="237"/>
    </row>
    <row r="55" spans="1:21" s="278" customFormat="1" ht="13.8" hidden="1">
      <c r="A55" s="238"/>
      <c r="B55" s="238"/>
      <c r="C55" s="238"/>
      <c r="D55" s="238"/>
      <c r="E55" s="238"/>
      <c r="F55" s="238"/>
      <c r="G55" s="238"/>
      <c r="H55" s="238"/>
      <c r="I55" s="238"/>
      <c r="J55" s="238"/>
      <c r="K55" s="238"/>
      <c r="L55" s="238"/>
      <c r="M55" s="239"/>
      <c r="N55" s="237"/>
      <c r="O55" s="237"/>
      <c r="P55" s="237"/>
      <c r="Q55" s="237"/>
      <c r="R55" s="265"/>
      <c r="S55" s="265"/>
      <c r="T55" s="237"/>
    </row>
    <row r="56" spans="1:21" ht="14.4" hidden="1" thickBot="1">
      <c r="A56" s="268"/>
      <c r="B56" s="269"/>
      <c r="C56" s="270"/>
      <c r="D56" s="854" t="s">
        <v>1075</v>
      </c>
      <c r="E56" s="855"/>
      <c r="F56" s="856"/>
      <c r="G56" s="857" t="s">
        <v>1356</v>
      </c>
      <c r="H56" s="858"/>
      <c r="I56" s="478" t="s">
        <v>1356</v>
      </c>
      <c r="J56" s="238"/>
      <c r="K56" s="238"/>
      <c r="L56" s="238"/>
      <c r="M56" s="239"/>
      <c r="N56" s="237"/>
      <c r="O56" s="237"/>
    </row>
    <row r="57" spans="1:21" ht="45" hidden="1" customHeight="1" thickBot="1">
      <c r="A57" s="850">
        <v>43891</v>
      </c>
      <c r="B57" s="851"/>
      <c r="C57" s="271" t="s">
        <v>1076</v>
      </c>
      <c r="D57" s="272" t="s">
        <v>1360</v>
      </c>
      <c r="E57" s="272" t="s">
        <v>1361</v>
      </c>
      <c r="F57" s="272" t="s">
        <v>1362</v>
      </c>
      <c r="G57" s="477" t="s">
        <v>1358</v>
      </c>
      <c r="H57" s="477" t="s">
        <v>1357</v>
      </c>
      <c r="I57" s="480" t="s">
        <v>1359</v>
      </c>
      <c r="J57" s="859" t="s">
        <v>1611</v>
      </c>
      <c r="K57" s="860"/>
      <c r="L57" s="860"/>
      <c r="M57" s="860"/>
      <c r="N57" s="860"/>
      <c r="O57" s="861"/>
      <c r="P57" s="273"/>
      <c r="Q57" s="273"/>
      <c r="R57" s="273"/>
      <c r="S57" s="273"/>
    </row>
    <row r="58" spans="1:21" ht="15" hidden="1" customHeight="1" thickBot="1">
      <c r="A58" s="852"/>
      <c r="B58" s="853"/>
      <c r="C58" s="475">
        <v>0</v>
      </c>
      <c r="D58" s="476">
        <v>0</v>
      </c>
      <c r="E58" s="476">
        <v>0</v>
      </c>
      <c r="F58" s="476">
        <v>0</v>
      </c>
      <c r="G58" s="476">
        <v>0</v>
      </c>
      <c r="H58" s="476">
        <v>0</v>
      </c>
      <c r="I58" s="479">
        <f>+C58-D58-E58-F58-G58-H58</f>
        <v>0</v>
      </c>
      <c r="J58" s="700"/>
      <c r="K58" s="481"/>
      <c r="L58" s="481"/>
      <c r="M58" s="481"/>
      <c r="N58" s="481"/>
      <c r="O58" s="482"/>
      <c r="P58" s="273"/>
      <c r="Q58" s="273"/>
      <c r="R58" s="273"/>
      <c r="S58" s="273"/>
    </row>
    <row r="59" spans="1:21" hidden="1">
      <c r="B59" s="274"/>
      <c r="C59" s="274"/>
      <c r="D59" s="273"/>
      <c r="E59" s="273"/>
      <c r="F59" s="273"/>
      <c r="G59" s="273"/>
      <c r="H59" s="273"/>
      <c r="I59" s="273"/>
      <c r="J59" s="273"/>
      <c r="K59" s="273"/>
      <c r="L59" s="273"/>
      <c r="M59" s="273"/>
      <c r="N59" s="273"/>
      <c r="O59" s="273"/>
      <c r="P59" s="273"/>
      <c r="Q59" s="273"/>
      <c r="R59" s="273"/>
      <c r="S59" s="273"/>
    </row>
    <row r="60" spans="1:21" ht="69" hidden="1">
      <c r="A60" s="247" t="s">
        <v>1077</v>
      </c>
      <c r="B60" s="248" t="s">
        <v>1078</v>
      </c>
      <c r="C60" s="248" t="s">
        <v>1085</v>
      </c>
      <c r="D60" s="249" t="s">
        <v>1079</v>
      </c>
      <c r="E60" s="248" t="s">
        <v>1080</v>
      </c>
      <c r="F60" s="249" t="s">
        <v>1081</v>
      </c>
      <c r="G60" s="248" t="s">
        <v>1082</v>
      </c>
      <c r="H60" s="249" t="s">
        <v>1083</v>
      </c>
      <c r="I60" s="248" t="s">
        <v>1084</v>
      </c>
      <c r="J60" s="249" t="s">
        <v>1086</v>
      </c>
      <c r="K60" s="248" t="s">
        <v>1087</v>
      </c>
      <c r="L60" s="249" t="s">
        <v>1088</v>
      </c>
      <c r="M60" s="248" t="s">
        <v>1089</v>
      </c>
      <c r="N60" s="249" t="s">
        <v>1090</v>
      </c>
      <c r="O60" s="248" t="s">
        <v>1091</v>
      </c>
      <c r="P60" s="249" t="s">
        <v>1092</v>
      </c>
      <c r="Q60" s="248" t="s">
        <v>1093</v>
      </c>
      <c r="R60" s="248" t="s">
        <v>1094</v>
      </c>
      <c r="S60" s="248" t="s">
        <v>1095</v>
      </c>
    </row>
    <row r="61" spans="1:21" ht="13.8" hidden="1">
      <c r="A61" s="275" t="s">
        <v>504</v>
      </c>
      <c r="B61" s="227">
        <f>ROUNDUP((I58-D61-H61-J61-L61-P61),0)</f>
        <v>0</v>
      </c>
      <c r="C61" s="227">
        <f>B61+C36</f>
        <v>0</v>
      </c>
      <c r="D61" s="228">
        <v>0</v>
      </c>
      <c r="E61" s="227">
        <f>D61+E36</f>
        <v>0</v>
      </c>
      <c r="F61" s="228">
        <v>0</v>
      </c>
      <c r="G61" s="227">
        <f>F61+G36</f>
        <v>0</v>
      </c>
      <c r="H61" s="228">
        <v>0</v>
      </c>
      <c r="I61" s="227">
        <f>H61+I36</f>
        <v>0</v>
      </c>
      <c r="J61" s="228">
        <v>0</v>
      </c>
      <c r="K61" s="227">
        <f>J61+K36</f>
        <v>0</v>
      </c>
      <c r="L61" s="228">
        <v>0</v>
      </c>
      <c r="M61" s="227">
        <f>L61+M36</f>
        <v>0</v>
      </c>
      <c r="N61" s="228">
        <v>0</v>
      </c>
      <c r="O61" s="227">
        <f>N61+O36</f>
        <v>0</v>
      </c>
      <c r="P61" s="228">
        <v>0</v>
      </c>
      <c r="Q61" s="227">
        <f>P61+Q36</f>
        <v>0</v>
      </c>
      <c r="R61" s="276">
        <f>C61+E61+I61+K61+M61+Q61</f>
        <v>0</v>
      </c>
      <c r="S61" s="276">
        <f>R61+G61</f>
        <v>0</v>
      </c>
    </row>
    <row r="62" spans="1:21" s="278" customFormat="1" ht="13.8" hidden="1">
      <c r="A62" s="277"/>
    </row>
    <row r="63" spans="1:21" s="229" customFormat="1" ht="60" hidden="1" customHeight="1">
      <c r="A63" s="250" t="s">
        <v>1097</v>
      </c>
      <c r="B63" s="251" t="s">
        <v>1098</v>
      </c>
      <c r="C63" s="226" t="s">
        <v>1099</v>
      </c>
      <c r="D63" s="252"/>
      <c r="E63" s="252"/>
      <c r="F63" s="252"/>
      <c r="G63" s="252"/>
      <c r="H63" s="252"/>
      <c r="I63" s="252"/>
      <c r="J63" s="252"/>
      <c r="K63" s="252"/>
      <c r="L63" s="252"/>
      <c r="M63" s="252"/>
      <c r="N63" s="252"/>
      <c r="O63" s="252"/>
      <c r="P63" s="252"/>
      <c r="Q63" s="252"/>
      <c r="R63" s="226" t="s">
        <v>1094</v>
      </c>
      <c r="S63" s="226" t="s">
        <v>1095</v>
      </c>
    </row>
    <row r="64" spans="1:21" s="231" customFormat="1" ht="13.8" hidden="1">
      <c r="A64" s="230" t="s">
        <v>504</v>
      </c>
      <c r="B64" s="550">
        <f>G58</f>
        <v>0</v>
      </c>
      <c r="C64" s="255">
        <f>B64+C39</f>
        <v>0</v>
      </c>
      <c r="D64" s="253"/>
      <c r="E64" s="253"/>
      <c r="F64" s="253"/>
      <c r="G64" s="253"/>
      <c r="H64" s="253"/>
      <c r="I64" s="253"/>
      <c r="J64" s="253"/>
      <c r="K64" s="253"/>
      <c r="L64" s="253"/>
      <c r="M64" s="253"/>
      <c r="N64" s="253"/>
      <c r="O64" s="253"/>
      <c r="P64" s="253"/>
      <c r="Q64" s="253"/>
      <c r="R64" s="276">
        <f>C64</f>
        <v>0</v>
      </c>
      <c r="S64" s="276">
        <f>R64</f>
        <v>0</v>
      </c>
    </row>
    <row r="65" spans="1:22" s="231" customFormat="1" ht="13.8" hidden="1">
      <c r="A65" s="230" t="s">
        <v>1100</v>
      </c>
      <c r="B65" s="254">
        <v>0</v>
      </c>
      <c r="C65" s="255">
        <f>B65+C40</f>
        <v>0</v>
      </c>
      <c r="D65" s="253"/>
      <c r="E65" s="253"/>
      <c r="F65" s="253"/>
      <c r="G65" s="253"/>
      <c r="H65" s="253"/>
      <c r="I65" s="253"/>
      <c r="J65" s="253"/>
      <c r="K65" s="253"/>
      <c r="L65" s="253"/>
      <c r="M65" s="253"/>
      <c r="N65" s="253"/>
      <c r="O65" s="253"/>
      <c r="P65" s="253"/>
      <c r="Q65" s="253"/>
      <c r="R65" s="276">
        <f t="shared" ref="R65:R66" si="14">C65</f>
        <v>0</v>
      </c>
      <c r="S65" s="276">
        <f t="shared" ref="S65:S66" si="15">R65</f>
        <v>0</v>
      </c>
    </row>
    <row r="66" spans="1:22" s="234" customFormat="1" ht="14.4" hidden="1" thickBot="1">
      <c r="A66" s="256" t="s">
        <v>1101</v>
      </c>
      <c r="B66" s="257">
        <f t="shared" ref="B66" si="16">+SUM(B64:B65)</f>
        <v>0</v>
      </c>
      <c r="C66" s="233">
        <f>+SUM(C64:C65)+G$5</f>
        <v>0</v>
      </c>
      <c r="D66" s="225"/>
      <c r="E66" s="225"/>
      <c r="F66" s="225"/>
      <c r="G66" s="225"/>
      <c r="H66" s="225"/>
      <c r="I66" s="225"/>
      <c r="J66" s="225"/>
      <c r="K66" s="225"/>
      <c r="L66" s="225"/>
      <c r="M66" s="225"/>
      <c r="N66" s="225"/>
      <c r="O66" s="225"/>
      <c r="P66" s="225"/>
      <c r="Q66" s="225"/>
      <c r="R66" s="276">
        <f t="shared" si="14"/>
        <v>0</v>
      </c>
      <c r="S66" s="276">
        <f t="shared" si="15"/>
        <v>0</v>
      </c>
    </row>
    <row r="67" spans="1:22" s="231" customFormat="1" ht="14.4" hidden="1" thickTop="1">
      <c r="A67" s="235"/>
    </row>
    <row r="68" spans="1:22" s="229" customFormat="1" ht="61.2" hidden="1">
      <c r="A68" s="247" t="s">
        <v>1102</v>
      </c>
      <c r="B68" s="248" t="s">
        <v>1103</v>
      </c>
      <c r="C68" s="248" t="s">
        <v>1104</v>
      </c>
      <c r="D68" s="258"/>
      <c r="E68" s="258"/>
      <c r="F68" s="258"/>
      <c r="G68" s="258"/>
      <c r="H68" s="258"/>
      <c r="I68" s="258"/>
      <c r="J68" s="258"/>
      <c r="K68" s="258"/>
      <c r="L68" s="258"/>
      <c r="M68" s="258"/>
      <c r="N68" s="258"/>
      <c r="O68" s="258"/>
      <c r="P68" s="258"/>
      <c r="Q68" s="258"/>
      <c r="R68" s="248" t="s">
        <v>1094</v>
      </c>
      <c r="S68" s="248" t="s">
        <v>1095</v>
      </c>
    </row>
    <row r="69" spans="1:22" s="231" customFormat="1" ht="12.75" hidden="1" customHeight="1">
      <c r="A69" s="230" t="s">
        <v>504</v>
      </c>
      <c r="B69" s="279">
        <f>E58</f>
        <v>0</v>
      </c>
      <c r="C69" s="279">
        <f>B69+C44</f>
        <v>0</v>
      </c>
      <c r="D69" s="280"/>
      <c r="E69" s="280"/>
      <c r="F69" s="280"/>
      <c r="G69" s="280"/>
      <c r="H69" s="280"/>
      <c r="I69" s="280"/>
      <c r="J69" s="280"/>
      <c r="K69" s="280"/>
      <c r="L69" s="280"/>
      <c r="M69" s="280"/>
      <c r="N69" s="280"/>
      <c r="O69" s="280"/>
      <c r="P69" s="280"/>
      <c r="Q69" s="280"/>
      <c r="R69" s="276">
        <f>C69</f>
        <v>0</v>
      </c>
      <c r="S69" s="276">
        <f>R69</f>
        <v>0</v>
      </c>
    </row>
    <row r="70" spans="1:22" s="231" customFormat="1" ht="12.75" hidden="1" customHeight="1">
      <c r="A70" s="230" t="s">
        <v>1100</v>
      </c>
      <c r="B70" s="259">
        <v>0</v>
      </c>
      <c r="C70" s="279">
        <f>B70+C45</f>
        <v>0</v>
      </c>
      <c r="D70" s="280"/>
      <c r="E70" s="280"/>
      <c r="F70" s="280"/>
      <c r="G70" s="280"/>
      <c r="H70" s="280"/>
      <c r="I70" s="280"/>
      <c r="J70" s="280"/>
      <c r="K70" s="280"/>
      <c r="L70" s="280"/>
      <c r="M70" s="280"/>
      <c r="N70" s="280"/>
      <c r="O70" s="280"/>
      <c r="P70" s="280"/>
      <c r="Q70" s="280"/>
      <c r="R70" s="276">
        <f t="shared" ref="R70:R71" si="17">C70</f>
        <v>0</v>
      </c>
      <c r="S70" s="276">
        <f t="shared" ref="S70:S71" si="18">R70</f>
        <v>0</v>
      </c>
    </row>
    <row r="71" spans="1:22" s="234" customFormat="1" ht="14.4" hidden="1" thickBot="1">
      <c r="A71" s="256" t="s">
        <v>1101</v>
      </c>
      <c r="B71" s="233">
        <f>+SUM(B69:B70)</f>
        <v>0</v>
      </c>
      <c r="C71" s="233">
        <f>+SUM(C69:C70)+E$5</f>
        <v>0</v>
      </c>
      <c r="D71" s="715" t="e">
        <f>SHIP!I3</f>
        <v>#N/A</v>
      </c>
      <c r="E71" s="716" t="s">
        <v>1483</v>
      </c>
      <c r="F71" s="260"/>
      <c r="G71" s="260"/>
      <c r="H71" s="260"/>
      <c r="I71" s="260"/>
      <c r="J71" s="260"/>
      <c r="K71" s="260"/>
      <c r="L71" s="260"/>
      <c r="M71" s="260"/>
      <c r="N71" s="260"/>
      <c r="O71" s="260"/>
      <c r="P71" s="260"/>
      <c r="Q71" s="260"/>
      <c r="R71" s="276">
        <f t="shared" si="17"/>
        <v>0</v>
      </c>
      <c r="S71" s="276">
        <f t="shared" si="18"/>
        <v>0</v>
      </c>
    </row>
    <row r="72" spans="1:22" s="229" customFormat="1" ht="14.4" hidden="1" thickTop="1">
      <c r="A72" s="236"/>
      <c r="B72" s="236"/>
      <c r="E72" s="236"/>
      <c r="F72" s="236"/>
      <c r="G72" s="236"/>
      <c r="H72" s="236"/>
      <c r="I72" s="236"/>
      <c r="J72" s="236"/>
      <c r="K72" s="236"/>
      <c r="L72" s="236"/>
      <c r="M72" s="236"/>
      <c r="N72" s="236"/>
      <c r="O72" s="236"/>
      <c r="P72" s="236"/>
      <c r="Q72" s="236"/>
      <c r="R72" s="236"/>
      <c r="S72" s="231"/>
      <c r="T72" s="231"/>
      <c r="U72" s="231"/>
      <c r="V72" s="231"/>
    </row>
    <row r="73" spans="1:22" s="231" customFormat="1" ht="61.2" hidden="1">
      <c r="A73" s="250" t="s">
        <v>1105</v>
      </c>
      <c r="B73" s="226" t="s">
        <v>1106</v>
      </c>
      <c r="C73" s="226" t="s">
        <v>1107</v>
      </c>
      <c r="D73" s="252"/>
      <c r="E73" s="252"/>
      <c r="F73" s="252"/>
      <c r="G73" s="252"/>
      <c r="H73" s="252"/>
      <c r="I73" s="252"/>
      <c r="J73" s="252"/>
      <c r="K73" s="252"/>
      <c r="L73" s="252"/>
      <c r="M73" s="252"/>
      <c r="N73" s="252"/>
      <c r="O73" s="252"/>
      <c r="P73" s="252"/>
      <c r="Q73" s="252"/>
      <c r="R73" s="226" t="s">
        <v>1094</v>
      </c>
      <c r="S73" s="226" t="s">
        <v>1095</v>
      </c>
      <c r="T73" s="229"/>
      <c r="U73" s="229"/>
    </row>
    <row r="74" spans="1:22" s="231" customFormat="1" ht="13.8" hidden="1">
      <c r="A74" s="230" t="s">
        <v>504</v>
      </c>
      <c r="B74" s="279">
        <f>F58</f>
        <v>0</v>
      </c>
      <c r="C74" s="279">
        <f>B74+C49</f>
        <v>0</v>
      </c>
      <c r="D74" s="253"/>
      <c r="E74" s="253"/>
      <c r="F74" s="253"/>
      <c r="G74" s="253"/>
      <c r="H74" s="253"/>
      <c r="I74" s="253"/>
      <c r="J74" s="253"/>
      <c r="K74" s="253"/>
      <c r="L74" s="253"/>
      <c r="M74" s="253"/>
      <c r="N74" s="253"/>
      <c r="O74" s="253"/>
      <c r="P74" s="253"/>
      <c r="Q74" s="253"/>
      <c r="R74" s="276">
        <f>C74</f>
        <v>0</v>
      </c>
      <c r="S74" s="276">
        <f>R74</f>
        <v>0</v>
      </c>
    </row>
    <row r="75" spans="1:22" s="237" customFormat="1" ht="13.8" hidden="1">
      <c r="A75" s="230" t="s">
        <v>1100</v>
      </c>
      <c r="B75" s="259">
        <v>0</v>
      </c>
      <c r="C75" s="279">
        <f>B75+C50</f>
        <v>0</v>
      </c>
      <c r="D75" s="253"/>
      <c r="E75" s="253"/>
      <c r="F75" s="253"/>
      <c r="G75" s="253"/>
      <c r="H75" s="253"/>
      <c r="I75" s="253"/>
      <c r="J75" s="253"/>
      <c r="K75" s="253"/>
      <c r="L75" s="253"/>
      <c r="M75" s="253"/>
      <c r="N75" s="253"/>
      <c r="O75" s="253"/>
      <c r="P75" s="253"/>
      <c r="Q75" s="253"/>
      <c r="R75" s="276">
        <f t="shared" ref="R75:R76" si="19">C75</f>
        <v>0</v>
      </c>
      <c r="S75" s="276">
        <f t="shared" ref="S75:S76" si="20">R75</f>
        <v>0</v>
      </c>
      <c r="T75" s="231"/>
      <c r="U75" s="231"/>
    </row>
    <row r="76" spans="1:22" s="278" customFormat="1" ht="14.4" hidden="1" thickBot="1">
      <c r="A76" s="232" t="s">
        <v>1101</v>
      </c>
      <c r="B76" s="233">
        <f>+SUM(B74:B75)</f>
        <v>0</v>
      </c>
      <c r="C76" s="233">
        <f>+SUM(C74:C75)+F$5</f>
        <v>0</v>
      </c>
      <c r="D76" s="225"/>
      <c r="E76" s="225"/>
      <c r="F76" s="225"/>
      <c r="G76" s="225"/>
      <c r="H76" s="225"/>
      <c r="I76" s="225"/>
      <c r="J76" s="225"/>
      <c r="K76" s="225"/>
      <c r="L76" s="225"/>
      <c r="M76" s="225"/>
      <c r="N76" s="225"/>
      <c r="O76" s="225"/>
      <c r="P76" s="225"/>
      <c r="Q76" s="225"/>
      <c r="R76" s="276">
        <f t="shared" si="19"/>
        <v>0</v>
      </c>
      <c r="S76" s="276">
        <f t="shared" si="20"/>
        <v>0</v>
      </c>
      <c r="T76" s="237"/>
      <c r="U76" s="237"/>
    </row>
    <row r="77" spans="1:22" s="278" customFormat="1" ht="15" hidden="1" thickTop="1" thickBot="1">
      <c r="A77" s="238"/>
      <c r="B77" s="261">
        <f>C58+B65+B70+B75</f>
        <v>0</v>
      </c>
      <c r="C77" s="466"/>
      <c r="D77" s="278" t="s">
        <v>1462</v>
      </c>
      <c r="F77" s="238"/>
      <c r="G77" s="238"/>
      <c r="H77" s="238"/>
      <c r="I77" s="238"/>
      <c r="J77" s="238"/>
      <c r="K77" s="238"/>
      <c r="L77" s="238"/>
      <c r="M77" s="239"/>
      <c r="N77" s="237"/>
      <c r="O77" s="237"/>
      <c r="P77" s="237"/>
      <c r="Q77" s="237"/>
      <c r="R77" s="263">
        <f>R61+R66+R71+R76</f>
        <v>0</v>
      </c>
      <c r="S77" s="263">
        <f>S61+S66+S71+S76</f>
        <v>0</v>
      </c>
      <c r="T77" s="237"/>
    </row>
    <row r="78" spans="1:22" s="278" customFormat="1" ht="14.4" hidden="1" thickTop="1">
      <c r="A78" s="238"/>
      <c r="B78" s="238">
        <f>B61+B64+B69+B74</f>
        <v>0</v>
      </c>
      <c r="C78" s="238"/>
      <c r="D78" s="238" t="s">
        <v>1108</v>
      </c>
      <c r="F78" s="238"/>
      <c r="G78" s="238"/>
      <c r="H78" s="238"/>
      <c r="I78" s="238"/>
      <c r="J78" s="238"/>
      <c r="K78" s="238"/>
      <c r="L78" s="238"/>
      <c r="M78" s="239"/>
      <c r="N78" s="237"/>
      <c r="O78" s="237"/>
      <c r="P78" s="237"/>
      <c r="Q78" s="237"/>
      <c r="R78" s="669">
        <f>R61+R64+R69+R74</f>
        <v>0</v>
      </c>
      <c r="S78" s="669">
        <f>S61+S64+S69+S74</f>
        <v>0</v>
      </c>
      <c r="T78" s="237"/>
    </row>
    <row r="79" spans="1:22" s="278" customFormat="1" ht="13.8" hidden="1">
      <c r="A79" s="238"/>
      <c r="B79" s="238">
        <f>+B75+B70+B65</f>
        <v>0</v>
      </c>
      <c r="C79" s="238"/>
      <c r="D79" s="238" t="s">
        <v>1463</v>
      </c>
      <c r="E79" s="238"/>
      <c r="F79" s="238"/>
      <c r="G79" s="238"/>
      <c r="H79" s="238"/>
      <c r="I79" s="238"/>
      <c r="J79" s="238"/>
      <c r="K79" s="238"/>
      <c r="L79" s="238"/>
      <c r="M79" s="239"/>
      <c r="N79" s="237"/>
      <c r="O79" s="237"/>
      <c r="P79" s="237"/>
      <c r="Q79" s="237"/>
      <c r="R79" s="238">
        <f>+R75+R70+R65</f>
        <v>0</v>
      </c>
      <c r="S79" s="238">
        <f>+S75+S70+S65</f>
        <v>0</v>
      </c>
      <c r="T79" s="237"/>
    </row>
    <row r="80" spans="1:22" s="278" customFormat="1" ht="13.8" hidden="1">
      <c r="A80" s="238"/>
      <c r="B80" s="238"/>
      <c r="C80" s="238"/>
      <c r="D80" s="238"/>
      <c r="E80" s="238"/>
      <c r="F80" s="238"/>
      <c r="G80" s="238"/>
      <c r="H80" s="238"/>
      <c r="I80" s="238"/>
      <c r="J80" s="238"/>
      <c r="K80" s="238"/>
      <c r="L80" s="238"/>
      <c r="M80" s="239"/>
      <c r="N80" s="237"/>
      <c r="O80" s="237"/>
      <c r="P80" s="237"/>
      <c r="Q80" s="237"/>
      <c r="R80" s="265"/>
      <c r="S80" s="265"/>
      <c r="T80" s="237"/>
    </row>
    <row r="81" spans="1:19" ht="14.4" hidden="1" thickBot="1">
      <c r="A81" s="268"/>
      <c r="B81" s="269"/>
      <c r="C81" s="270"/>
      <c r="D81" s="854" t="s">
        <v>1075</v>
      </c>
      <c r="E81" s="855"/>
      <c r="F81" s="856"/>
      <c r="G81" s="857" t="s">
        <v>1356</v>
      </c>
      <c r="H81" s="858"/>
      <c r="I81" s="478" t="s">
        <v>1356</v>
      </c>
      <c r="J81" s="238"/>
      <c r="K81" s="238"/>
      <c r="L81" s="238"/>
      <c r="M81" s="239"/>
      <c r="N81" s="237"/>
      <c r="O81" s="237"/>
    </row>
    <row r="82" spans="1:19" ht="45" hidden="1" customHeight="1" thickBot="1">
      <c r="A82" s="850">
        <v>43922</v>
      </c>
      <c r="B82" s="851"/>
      <c r="C82" s="271" t="s">
        <v>1076</v>
      </c>
      <c r="D82" s="272" t="s">
        <v>1621</v>
      </c>
      <c r="E82" s="272" t="s">
        <v>1361</v>
      </c>
      <c r="F82" s="272" t="s">
        <v>1362</v>
      </c>
      <c r="G82" s="477" t="s">
        <v>1358</v>
      </c>
      <c r="H82" s="477" t="s">
        <v>1357</v>
      </c>
      <c r="I82" s="480" t="s">
        <v>1359</v>
      </c>
      <c r="J82" s="859" t="s">
        <v>1611</v>
      </c>
      <c r="K82" s="860"/>
      <c r="L82" s="860"/>
      <c r="M82" s="860"/>
      <c r="N82" s="860"/>
      <c r="O82" s="861"/>
      <c r="P82" s="273"/>
      <c r="Q82" s="273"/>
      <c r="R82" s="273"/>
      <c r="S82" s="273"/>
    </row>
    <row r="83" spans="1:19" ht="15" hidden="1" customHeight="1" thickBot="1">
      <c r="A83" s="852"/>
      <c r="B83" s="853"/>
      <c r="C83" s="475"/>
      <c r="D83" s="476">
        <v>0</v>
      </c>
      <c r="E83" s="476">
        <v>0</v>
      </c>
      <c r="F83" s="476"/>
      <c r="G83" s="476">
        <v>0</v>
      </c>
      <c r="H83" s="476">
        <v>0</v>
      </c>
      <c r="I83" s="479">
        <f>+C83-D83-E83-F83-G83-H83</f>
        <v>0</v>
      </c>
      <c r="J83" s="700"/>
      <c r="K83" s="481"/>
      <c r="L83" s="481"/>
      <c r="M83" s="481"/>
      <c r="N83" s="481"/>
      <c r="O83" s="482"/>
      <c r="P83" s="273"/>
      <c r="Q83" s="273"/>
      <c r="R83" s="273"/>
      <c r="S83" s="273"/>
    </row>
    <row r="84" spans="1:19" hidden="1">
      <c r="B84" s="274"/>
      <c r="C84" s="274"/>
      <c r="D84" s="273"/>
      <c r="E84" s="273"/>
      <c r="F84" s="273"/>
      <c r="G84" s="273"/>
      <c r="H84" s="273"/>
      <c r="I84" s="273"/>
      <c r="J84" s="273"/>
      <c r="K84" s="273"/>
      <c r="L84" s="273"/>
      <c r="M84" s="273"/>
      <c r="N84" s="273"/>
      <c r="O84" s="273"/>
      <c r="P84" s="273"/>
      <c r="Q84" s="273"/>
      <c r="R84" s="273"/>
      <c r="S84" s="273"/>
    </row>
    <row r="85" spans="1:19" ht="69" hidden="1">
      <c r="A85" s="247" t="s">
        <v>1077</v>
      </c>
      <c r="B85" s="248" t="s">
        <v>1078</v>
      </c>
      <c r="C85" s="248" t="s">
        <v>1085</v>
      </c>
      <c r="D85" s="249" t="s">
        <v>1079</v>
      </c>
      <c r="E85" s="248" t="s">
        <v>1080</v>
      </c>
      <c r="F85" s="249" t="s">
        <v>1081</v>
      </c>
      <c r="G85" s="248" t="s">
        <v>1082</v>
      </c>
      <c r="H85" s="249" t="s">
        <v>1083</v>
      </c>
      <c r="I85" s="248" t="s">
        <v>1084</v>
      </c>
      <c r="J85" s="249" t="s">
        <v>1086</v>
      </c>
      <c r="K85" s="248" t="s">
        <v>1087</v>
      </c>
      <c r="L85" s="249" t="s">
        <v>1088</v>
      </c>
      <c r="M85" s="248" t="s">
        <v>1089</v>
      </c>
      <c r="N85" s="249" t="s">
        <v>1090</v>
      </c>
      <c r="O85" s="248" t="s">
        <v>1091</v>
      </c>
      <c r="P85" s="249" t="s">
        <v>1092</v>
      </c>
      <c r="Q85" s="248" t="s">
        <v>1093</v>
      </c>
      <c r="R85" s="248" t="s">
        <v>1094</v>
      </c>
      <c r="S85" s="248" t="s">
        <v>1095</v>
      </c>
    </row>
    <row r="86" spans="1:19" ht="13.8" hidden="1">
      <c r="A86" s="275" t="s">
        <v>504</v>
      </c>
      <c r="B86" s="227">
        <f>ROUNDUP((I83-D86-H86-J86-L86-P86),0)</f>
        <v>0</v>
      </c>
      <c r="C86" s="227">
        <f>B86+C61</f>
        <v>0</v>
      </c>
      <c r="D86" s="228">
        <v>0</v>
      </c>
      <c r="E86" s="227">
        <f>D86+E61</f>
        <v>0</v>
      </c>
      <c r="F86" s="228">
        <v>0</v>
      </c>
      <c r="G86" s="227">
        <f>F86+G61</f>
        <v>0</v>
      </c>
      <c r="H86" s="228">
        <v>0</v>
      </c>
      <c r="I86" s="227">
        <f>H86+I61</f>
        <v>0</v>
      </c>
      <c r="J86" s="228">
        <v>0</v>
      </c>
      <c r="K86" s="227">
        <f>J86+K61</f>
        <v>0</v>
      </c>
      <c r="L86" s="228">
        <v>0</v>
      </c>
      <c r="M86" s="227">
        <f>L86+M61</f>
        <v>0</v>
      </c>
      <c r="N86" s="228">
        <v>0</v>
      </c>
      <c r="O86" s="227">
        <f>N86+O61</f>
        <v>0</v>
      </c>
      <c r="P86" s="228">
        <v>0</v>
      </c>
      <c r="Q86" s="227">
        <f>P86+Q61</f>
        <v>0</v>
      </c>
      <c r="R86" s="276">
        <f>C86+E86+I86+K86+M86+Q86</f>
        <v>0</v>
      </c>
      <c r="S86" s="276">
        <f>R86+G86</f>
        <v>0</v>
      </c>
    </row>
    <row r="87" spans="1:19" s="278" customFormat="1" ht="13.8" hidden="1">
      <c r="A87" s="277"/>
    </row>
    <row r="88" spans="1:19" s="229" customFormat="1" ht="60" hidden="1" customHeight="1">
      <c r="A88" s="250" t="s">
        <v>1097</v>
      </c>
      <c r="B88" s="251" t="s">
        <v>1098</v>
      </c>
      <c r="C88" s="226" t="s">
        <v>1099</v>
      </c>
      <c r="D88" s="252"/>
      <c r="E88" s="252"/>
      <c r="F88" s="252"/>
      <c r="G88" s="252"/>
      <c r="H88" s="252"/>
      <c r="I88" s="252"/>
      <c r="J88" s="252"/>
      <c r="K88" s="252"/>
      <c r="L88" s="252"/>
      <c r="M88" s="252"/>
      <c r="N88" s="252"/>
      <c r="O88" s="252"/>
      <c r="P88" s="252"/>
      <c r="Q88" s="252"/>
      <c r="R88" s="226" t="s">
        <v>1094</v>
      </c>
      <c r="S88" s="226" t="s">
        <v>1095</v>
      </c>
    </row>
    <row r="89" spans="1:19" s="231" customFormat="1" ht="13.8" hidden="1">
      <c r="A89" s="230" t="s">
        <v>504</v>
      </c>
      <c r="B89" s="550">
        <f>G83</f>
        <v>0</v>
      </c>
      <c r="C89" s="255">
        <f>B89+C64</f>
        <v>0</v>
      </c>
      <c r="D89" s="253"/>
      <c r="E89" s="253"/>
      <c r="F89" s="253"/>
      <c r="G89" s="253"/>
      <c r="H89" s="253"/>
      <c r="I89" s="253"/>
      <c r="J89" s="253"/>
      <c r="K89" s="253"/>
      <c r="L89" s="253"/>
      <c r="M89" s="253"/>
      <c r="N89" s="253"/>
      <c r="O89" s="253"/>
      <c r="P89" s="253"/>
      <c r="Q89" s="253"/>
      <c r="R89" s="276">
        <f>C89</f>
        <v>0</v>
      </c>
      <c r="S89" s="276">
        <f>R89</f>
        <v>0</v>
      </c>
    </row>
    <row r="90" spans="1:19" s="231" customFormat="1" ht="13.8" hidden="1">
      <c r="A90" s="230" t="s">
        <v>1100</v>
      </c>
      <c r="B90" s="254">
        <v>0</v>
      </c>
      <c r="C90" s="255">
        <f>B90+C65</f>
        <v>0</v>
      </c>
      <c r="D90" s="253"/>
      <c r="E90" s="253"/>
      <c r="F90" s="253"/>
      <c r="G90" s="253"/>
      <c r="H90" s="253"/>
      <c r="I90" s="253"/>
      <c r="J90" s="253"/>
      <c r="K90" s="253"/>
      <c r="L90" s="253"/>
      <c r="M90" s="253"/>
      <c r="N90" s="253"/>
      <c r="O90" s="253"/>
      <c r="P90" s="253"/>
      <c r="Q90" s="253"/>
      <c r="R90" s="276">
        <f t="shared" ref="R90:R91" si="21">C90</f>
        <v>0</v>
      </c>
      <c r="S90" s="276">
        <f t="shared" ref="S90:S91" si="22">R90</f>
        <v>0</v>
      </c>
    </row>
    <row r="91" spans="1:19" s="234" customFormat="1" ht="14.4" hidden="1" thickBot="1">
      <c r="A91" s="256" t="s">
        <v>1101</v>
      </c>
      <c r="B91" s="257">
        <f t="shared" ref="B91" si="23">+SUM(B89:B90)</f>
        <v>0</v>
      </c>
      <c r="C91" s="233">
        <f>+SUM(C89:C90)+G$5</f>
        <v>0</v>
      </c>
      <c r="D91" s="225"/>
      <c r="E91" s="225"/>
      <c r="F91" s="225"/>
      <c r="G91" s="225"/>
      <c r="H91" s="225"/>
      <c r="I91" s="225"/>
      <c r="J91" s="225"/>
      <c r="K91" s="225"/>
      <c r="L91" s="225"/>
      <c r="M91" s="225"/>
      <c r="N91" s="225"/>
      <c r="O91" s="225"/>
      <c r="P91" s="225"/>
      <c r="Q91" s="225"/>
      <c r="R91" s="276">
        <f t="shared" si="21"/>
        <v>0</v>
      </c>
      <c r="S91" s="276">
        <f t="shared" si="22"/>
        <v>0</v>
      </c>
    </row>
    <row r="92" spans="1:19" s="231" customFormat="1" ht="14.4" hidden="1" thickTop="1">
      <c r="A92" s="235"/>
    </row>
    <row r="93" spans="1:19" s="229" customFormat="1" ht="61.2" hidden="1">
      <c r="A93" s="247" t="s">
        <v>1102</v>
      </c>
      <c r="B93" s="248" t="s">
        <v>1103</v>
      </c>
      <c r="C93" s="248" t="s">
        <v>1104</v>
      </c>
      <c r="D93" s="258"/>
      <c r="E93" s="258"/>
      <c r="F93" s="258"/>
      <c r="G93" s="258"/>
      <c r="H93" s="258"/>
      <c r="I93" s="258"/>
      <c r="J93" s="258"/>
      <c r="K93" s="258"/>
      <c r="L93" s="258"/>
      <c r="M93" s="258"/>
      <c r="N93" s="258"/>
      <c r="O93" s="258"/>
      <c r="P93" s="258"/>
      <c r="Q93" s="258"/>
      <c r="R93" s="248" t="s">
        <v>1094</v>
      </c>
      <c r="S93" s="248" t="s">
        <v>1095</v>
      </c>
    </row>
    <row r="94" spans="1:19" s="231" customFormat="1" ht="12.75" hidden="1" customHeight="1">
      <c r="A94" s="230" t="s">
        <v>504</v>
      </c>
      <c r="B94" s="279">
        <f>E83</f>
        <v>0</v>
      </c>
      <c r="C94" s="279">
        <f>B94</f>
        <v>0</v>
      </c>
      <c r="D94" s="280"/>
      <c r="E94" s="280"/>
      <c r="F94" s="280"/>
      <c r="G94" s="280"/>
      <c r="H94" s="280"/>
      <c r="I94" s="280"/>
      <c r="J94" s="280"/>
      <c r="K94" s="280"/>
      <c r="L94" s="280"/>
      <c r="M94" s="280"/>
      <c r="N94" s="280"/>
      <c r="O94" s="280"/>
      <c r="P94" s="280"/>
      <c r="Q94" s="280"/>
      <c r="R94" s="276">
        <f>C94</f>
        <v>0</v>
      </c>
      <c r="S94" s="276">
        <f>R94</f>
        <v>0</v>
      </c>
    </row>
    <row r="95" spans="1:19" s="231" customFormat="1" ht="12.75" hidden="1" customHeight="1">
      <c r="A95" s="230" t="s">
        <v>1100</v>
      </c>
      <c r="B95" s="259">
        <v>0</v>
      </c>
      <c r="C95" s="279">
        <f>B95</f>
        <v>0</v>
      </c>
      <c r="D95" s="280"/>
      <c r="E95" s="280"/>
      <c r="F95" s="280"/>
      <c r="G95" s="280"/>
      <c r="H95" s="280"/>
      <c r="I95" s="280"/>
      <c r="J95" s="280"/>
      <c r="K95" s="280"/>
      <c r="L95" s="280"/>
      <c r="M95" s="280"/>
      <c r="N95" s="280"/>
      <c r="O95" s="280"/>
      <c r="P95" s="280"/>
      <c r="Q95" s="280"/>
      <c r="R95" s="276">
        <f t="shared" ref="R95:R96" si="24">C95</f>
        <v>0</v>
      </c>
      <c r="S95" s="276">
        <f t="shared" ref="S95:S96" si="25">R95</f>
        <v>0</v>
      </c>
    </row>
    <row r="96" spans="1:19" s="234" customFormat="1" ht="14.4" hidden="1" thickBot="1">
      <c r="A96" s="256" t="s">
        <v>1101</v>
      </c>
      <c r="B96" s="233">
        <f>+SUM(B94:B95)</f>
        <v>0</v>
      </c>
      <c r="C96" s="233">
        <f>+SUM(C94:C95)</f>
        <v>0</v>
      </c>
      <c r="D96" s="260"/>
      <c r="E96" s="717" t="s">
        <v>1484</v>
      </c>
      <c r="F96" s="260"/>
      <c r="G96" s="260"/>
      <c r="H96" s="260"/>
      <c r="I96" s="260"/>
      <c r="J96" s="260"/>
      <c r="K96" s="260"/>
      <c r="L96" s="260"/>
      <c r="M96" s="260"/>
      <c r="N96" s="260"/>
      <c r="O96" s="260"/>
      <c r="P96" s="260"/>
      <c r="Q96" s="260"/>
      <c r="R96" s="276">
        <f t="shared" si="24"/>
        <v>0</v>
      </c>
      <c r="S96" s="276">
        <f t="shared" si="25"/>
        <v>0</v>
      </c>
    </row>
    <row r="97" spans="1:22" s="229" customFormat="1" ht="14.4" hidden="1" thickTop="1">
      <c r="A97" s="236"/>
      <c r="B97" s="236"/>
      <c r="C97" s="236"/>
      <c r="E97" s="236"/>
      <c r="F97" s="236"/>
      <c r="G97" s="236"/>
      <c r="H97" s="236"/>
      <c r="I97" s="236"/>
      <c r="J97" s="236"/>
      <c r="K97" s="236"/>
      <c r="L97" s="236"/>
      <c r="M97" s="236"/>
      <c r="N97" s="236"/>
      <c r="O97" s="236"/>
      <c r="P97" s="236"/>
      <c r="Q97" s="236"/>
      <c r="R97" s="236"/>
      <c r="S97" s="231"/>
      <c r="T97" s="231"/>
      <c r="U97" s="231"/>
      <c r="V97" s="231"/>
    </row>
    <row r="98" spans="1:22" s="231" customFormat="1" ht="61.2" hidden="1">
      <c r="A98" s="250" t="s">
        <v>1105</v>
      </c>
      <c r="B98" s="226" t="s">
        <v>1106</v>
      </c>
      <c r="C98" s="226" t="s">
        <v>1107</v>
      </c>
      <c r="D98" s="252"/>
      <c r="E98" s="252"/>
      <c r="F98" s="252"/>
      <c r="G98" s="252"/>
      <c r="H98" s="252"/>
      <c r="I98" s="252"/>
      <c r="J98" s="252"/>
      <c r="K98" s="252"/>
      <c r="L98" s="252"/>
      <c r="M98" s="252"/>
      <c r="N98" s="252"/>
      <c r="O98" s="252"/>
      <c r="P98" s="252"/>
      <c r="Q98" s="252"/>
      <c r="R98" s="226" t="s">
        <v>1094</v>
      </c>
      <c r="S98" s="226" t="s">
        <v>1095</v>
      </c>
      <c r="T98" s="229"/>
      <c r="U98" s="229"/>
    </row>
    <row r="99" spans="1:22" s="231" customFormat="1" ht="13.8" hidden="1">
      <c r="A99" s="230" t="s">
        <v>504</v>
      </c>
      <c r="B99" s="279">
        <f>F83</f>
        <v>0</v>
      </c>
      <c r="C99" s="279">
        <f>B99+C74</f>
        <v>0</v>
      </c>
      <c r="D99" s="253"/>
      <c r="E99" s="253"/>
      <c r="F99" s="253"/>
      <c r="G99" s="253"/>
      <c r="H99" s="253"/>
      <c r="I99" s="253"/>
      <c r="J99" s="253"/>
      <c r="K99" s="253"/>
      <c r="L99" s="253"/>
      <c r="M99" s="253"/>
      <c r="N99" s="253"/>
      <c r="O99" s="253"/>
      <c r="P99" s="253"/>
      <c r="Q99" s="253"/>
      <c r="R99" s="276">
        <f>C99</f>
        <v>0</v>
      </c>
      <c r="S99" s="276">
        <f>R99</f>
        <v>0</v>
      </c>
    </row>
    <row r="100" spans="1:22" s="237" customFormat="1" ht="13.8" hidden="1">
      <c r="A100" s="230" t="s">
        <v>1100</v>
      </c>
      <c r="B100" s="259">
        <v>0</v>
      </c>
      <c r="C100" s="279">
        <f>B100+C75</f>
        <v>0</v>
      </c>
      <c r="D100" s="253"/>
      <c r="E100" s="253"/>
      <c r="F100" s="253"/>
      <c r="G100" s="253"/>
      <c r="H100" s="253"/>
      <c r="I100" s="253"/>
      <c r="J100" s="253"/>
      <c r="K100" s="253"/>
      <c r="L100" s="253"/>
      <c r="M100" s="253"/>
      <c r="N100" s="253"/>
      <c r="O100" s="253"/>
      <c r="P100" s="253"/>
      <c r="Q100" s="253"/>
      <c r="R100" s="276">
        <f t="shared" ref="R100:R101" si="26">C100</f>
        <v>0</v>
      </c>
      <c r="S100" s="276">
        <f t="shared" ref="S100:S101" si="27">R100</f>
        <v>0</v>
      </c>
      <c r="T100" s="231"/>
      <c r="U100" s="231"/>
    </row>
    <row r="101" spans="1:22" s="278" customFormat="1" ht="14.4" hidden="1" thickBot="1">
      <c r="A101" s="232" t="s">
        <v>1101</v>
      </c>
      <c r="B101" s="233">
        <f>+SUM(B99:B100)</f>
        <v>0</v>
      </c>
      <c r="C101" s="233">
        <f>+SUM(C99:C100)+F$5</f>
        <v>0</v>
      </c>
      <c r="D101" s="225"/>
      <c r="E101" s="225"/>
      <c r="F101" s="225"/>
      <c r="G101" s="225"/>
      <c r="H101" s="225"/>
      <c r="I101" s="225"/>
      <c r="J101" s="225"/>
      <c r="K101" s="225"/>
      <c r="L101" s="225"/>
      <c r="M101" s="225"/>
      <c r="N101" s="225"/>
      <c r="O101" s="225"/>
      <c r="P101" s="225"/>
      <c r="Q101" s="225"/>
      <c r="R101" s="276">
        <f t="shared" si="26"/>
        <v>0</v>
      </c>
      <c r="S101" s="276">
        <f t="shared" si="27"/>
        <v>0</v>
      </c>
      <c r="T101" s="237"/>
      <c r="U101" s="237"/>
    </row>
    <row r="102" spans="1:22" s="278" customFormat="1" ht="15" hidden="1" thickTop="1" thickBot="1">
      <c r="A102" s="238"/>
      <c r="B102" s="261">
        <f>C83+B90+B95+B100</f>
        <v>0</v>
      </c>
      <c r="C102" s="466"/>
      <c r="D102" s="278" t="s">
        <v>1462</v>
      </c>
      <c r="F102" s="238"/>
      <c r="G102" s="238"/>
      <c r="H102" s="238"/>
      <c r="I102" s="238"/>
      <c r="J102" s="238"/>
      <c r="K102" s="238"/>
      <c r="L102" s="238"/>
      <c r="M102" s="239"/>
      <c r="N102" s="237"/>
      <c r="O102" s="237"/>
      <c r="P102" s="237"/>
      <c r="Q102" s="237"/>
      <c r="R102" s="263">
        <f>R86+R91+R96+R101</f>
        <v>0</v>
      </c>
      <c r="S102" s="263">
        <f>S86+S91+S96+S101</f>
        <v>0</v>
      </c>
      <c r="T102" s="237"/>
    </row>
    <row r="103" spans="1:22" s="278" customFormat="1" ht="14.4" hidden="1" thickTop="1">
      <c r="A103" s="238"/>
      <c r="B103" s="238">
        <f>B86+B89+B94+B99</f>
        <v>0</v>
      </c>
      <c r="C103" s="238"/>
      <c r="D103" s="238" t="s">
        <v>1108</v>
      </c>
      <c r="F103" s="238"/>
      <c r="G103" s="238"/>
      <c r="H103" s="238"/>
      <c r="I103" s="238"/>
      <c r="J103" s="238"/>
      <c r="K103" s="238"/>
      <c r="L103" s="238"/>
      <c r="M103" s="239"/>
      <c r="N103" s="237"/>
      <c r="O103" s="237"/>
      <c r="P103" s="237"/>
      <c r="Q103" s="237"/>
      <c r="R103" s="669">
        <f>R86+R89+R94+R99</f>
        <v>0</v>
      </c>
      <c r="S103" s="669">
        <f>S86+S89+S94+S99</f>
        <v>0</v>
      </c>
      <c r="T103" s="237"/>
    </row>
    <row r="104" spans="1:22" s="278" customFormat="1" ht="13.8" hidden="1">
      <c r="A104" s="238"/>
      <c r="B104" s="238">
        <f>+B100+B95+B90</f>
        <v>0</v>
      </c>
      <c r="C104" s="238"/>
      <c r="D104" s="238" t="s">
        <v>1463</v>
      </c>
      <c r="E104" s="238"/>
      <c r="F104" s="238"/>
      <c r="G104" s="238"/>
      <c r="H104" s="238"/>
      <c r="I104" s="238"/>
      <c r="J104" s="238"/>
      <c r="K104" s="238"/>
      <c r="L104" s="238"/>
      <c r="M104" s="239"/>
      <c r="N104" s="237"/>
      <c r="O104" s="237"/>
      <c r="P104" s="237"/>
      <c r="Q104" s="237"/>
      <c r="R104" s="238">
        <f>+R100+R95+R90</f>
        <v>0</v>
      </c>
      <c r="S104" s="238">
        <f>+S100+S95+S90</f>
        <v>0</v>
      </c>
      <c r="T104" s="237"/>
    </row>
    <row r="105" spans="1:22" s="278" customFormat="1" ht="13.8" hidden="1">
      <c r="A105" s="238"/>
      <c r="B105" s="238"/>
      <c r="C105" s="238"/>
      <c r="D105" s="238"/>
      <c r="E105" s="238"/>
      <c r="F105" s="238"/>
      <c r="G105" s="238"/>
      <c r="H105" s="238"/>
      <c r="I105" s="238"/>
      <c r="J105" s="238"/>
      <c r="K105" s="238"/>
      <c r="L105" s="238"/>
      <c r="M105" s="239"/>
      <c r="N105" s="237"/>
      <c r="O105" s="237"/>
      <c r="P105" s="237"/>
      <c r="Q105" s="237"/>
      <c r="R105" s="265"/>
      <c r="S105" s="265"/>
      <c r="T105" s="237"/>
    </row>
    <row r="106" spans="1:22" ht="14.4" hidden="1" thickBot="1">
      <c r="A106" s="268"/>
      <c r="B106" s="269"/>
      <c r="C106" s="270"/>
      <c r="D106" s="854" t="s">
        <v>1075</v>
      </c>
      <c r="E106" s="855"/>
      <c r="F106" s="856"/>
      <c r="G106" s="857" t="s">
        <v>1356</v>
      </c>
      <c r="H106" s="858"/>
      <c r="I106" s="478" t="s">
        <v>1356</v>
      </c>
      <c r="J106" s="238"/>
      <c r="K106" s="238"/>
      <c r="L106" s="238"/>
      <c r="M106" s="239"/>
      <c r="N106" s="237"/>
      <c r="O106" s="237"/>
    </row>
    <row r="107" spans="1:22" ht="45" hidden="1" customHeight="1" thickBot="1">
      <c r="A107" s="850">
        <v>43952</v>
      </c>
      <c r="B107" s="851"/>
      <c r="C107" s="271" t="s">
        <v>1076</v>
      </c>
      <c r="D107" s="272" t="s">
        <v>1621</v>
      </c>
      <c r="E107" s="272" t="s">
        <v>1361</v>
      </c>
      <c r="F107" s="272" t="s">
        <v>1362</v>
      </c>
      <c r="G107" s="477" t="s">
        <v>1358</v>
      </c>
      <c r="H107" s="477" t="s">
        <v>1357</v>
      </c>
      <c r="I107" s="480" t="s">
        <v>1359</v>
      </c>
      <c r="J107" s="859" t="s">
        <v>1611</v>
      </c>
      <c r="K107" s="860"/>
      <c r="L107" s="860"/>
      <c r="M107" s="860"/>
      <c r="N107" s="860"/>
      <c r="O107" s="861"/>
      <c r="P107" s="273"/>
      <c r="Q107" s="273"/>
      <c r="R107" s="273"/>
      <c r="S107" s="273"/>
    </row>
    <row r="108" spans="1:22" ht="15" hidden="1" customHeight="1" thickBot="1">
      <c r="A108" s="852"/>
      <c r="B108" s="853"/>
      <c r="C108" s="475">
        <v>0</v>
      </c>
      <c r="D108" s="476">
        <v>0</v>
      </c>
      <c r="E108" s="476">
        <v>0</v>
      </c>
      <c r="F108" s="476">
        <v>0</v>
      </c>
      <c r="G108" s="476">
        <v>0</v>
      </c>
      <c r="H108" s="476">
        <v>0</v>
      </c>
      <c r="I108" s="479">
        <f>+C108-D108-E108-F108-G108-H108</f>
        <v>0</v>
      </c>
      <c r="J108" s="700"/>
      <c r="K108" s="481"/>
      <c r="L108" s="481"/>
      <c r="M108" s="481"/>
      <c r="N108" s="481"/>
      <c r="O108" s="482"/>
      <c r="P108" s="273"/>
      <c r="Q108" s="273"/>
      <c r="R108" s="273"/>
      <c r="S108" s="273"/>
    </row>
    <row r="109" spans="1:22" hidden="1">
      <c r="B109" s="274"/>
      <c r="C109" s="274"/>
      <c r="D109" s="273"/>
      <c r="E109" s="273"/>
      <c r="F109" s="273"/>
      <c r="G109" s="273"/>
      <c r="H109" s="273"/>
      <c r="I109" s="273"/>
      <c r="J109" s="273"/>
      <c r="K109" s="273"/>
      <c r="L109" s="273"/>
      <c r="M109" s="273"/>
      <c r="N109" s="273"/>
      <c r="O109" s="273"/>
      <c r="P109" s="273"/>
      <c r="Q109" s="273"/>
      <c r="R109" s="273"/>
      <c r="S109" s="273"/>
    </row>
    <row r="110" spans="1:22" ht="69" hidden="1">
      <c r="A110" s="247" t="s">
        <v>1077</v>
      </c>
      <c r="B110" s="248" t="s">
        <v>1078</v>
      </c>
      <c r="C110" s="248" t="s">
        <v>1085</v>
      </c>
      <c r="D110" s="249" t="s">
        <v>1079</v>
      </c>
      <c r="E110" s="248" t="s">
        <v>1080</v>
      </c>
      <c r="F110" s="249" t="s">
        <v>1081</v>
      </c>
      <c r="G110" s="248" t="s">
        <v>1082</v>
      </c>
      <c r="H110" s="249" t="s">
        <v>1083</v>
      </c>
      <c r="I110" s="248" t="s">
        <v>1084</v>
      </c>
      <c r="J110" s="249" t="s">
        <v>1086</v>
      </c>
      <c r="K110" s="248" t="s">
        <v>1087</v>
      </c>
      <c r="L110" s="249" t="s">
        <v>1088</v>
      </c>
      <c r="M110" s="248" t="s">
        <v>1089</v>
      </c>
      <c r="N110" s="249" t="s">
        <v>1090</v>
      </c>
      <c r="O110" s="248" t="s">
        <v>1091</v>
      </c>
      <c r="P110" s="249" t="s">
        <v>1092</v>
      </c>
      <c r="Q110" s="248" t="s">
        <v>1093</v>
      </c>
      <c r="R110" s="248" t="s">
        <v>1094</v>
      </c>
      <c r="S110" s="248" t="s">
        <v>1095</v>
      </c>
    </row>
    <row r="111" spans="1:22" ht="13.8" hidden="1">
      <c r="A111" s="275" t="s">
        <v>504</v>
      </c>
      <c r="B111" s="227">
        <f>ROUNDUP((I108-D111-H111-J111-L111-P111),0)</f>
        <v>0</v>
      </c>
      <c r="C111" s="227">
        <f>B111+C86</f>
        <v>0</v>
      </c>
      <c r="D111" s="228">
        <v>0</v>
      </c>
      <c r="E111" s="227">
        <f>D111+E86</f>
        <v>0</v>
      </c>
      <c r="F111" s="228">
        <v>0</v>
      </c>
      <c r="G111" s="227">
        <f>F111+G86</f>
        <v>0</v>
      </c>
      <c r="H111" s="228">
        <v>0</v>
      </c>
      <c r="I111" s="227">
        <f>H111+I86</f>
        <v>0</v>
      </c>
      <c r="J111" s="228">
        <v>0</v>
      </c>
      <c r="K111" s="227">
        <f>J111+K86</f>
        <v>0</v>
      </c>
      <c r="L111" s="228">
        <v>0</v>
      </c>
      <c r="M111" s="227">
        <f>L111+M86</f>
        <v>0</v>
      </c>
      <c r="N111" s="228">
        <v>0</v>
      </c>
      <c r="O111" s="227">
        <f>N111+O86</f>
        <v>0</v>
      </c>
      <c r="P111" s="228">
        <v>0</v>
      </c>
      <c r="Q111" s="227">
        <f>P111+Q86</f>
        <v>0</v>
      </c>
      <c r="R111" s="276">
        <f>C111+E111+I111+K111+M111+Q111</f>
        <v>0</v>
      </c>
      <c r="S111" s="276">
        <f>R111+G111</f>
        <v>0</v>
      </c>
    </row>
    <row r="112" spans="1:22" s="278" customFormat="1" ht="13.8" hidden="1">
      <c r="A112" s="277"/>
    </row>
    <row r="113" spans="1:22" s="229" customFormat="1" ht="60" hidden="1" customHeight="1">
      <c r="A113" s="250" t="s">
        <v>1097</v>
      </c>
      <c r="B113" s="251" t="s">
        <v>1098</v>
      </c>
      <c r="C113" s="226" t="s">
        <v>1099</v>
      </c>
      <c r="D113" s="252"/>
      <c r="E113" s="252"/>
      <c r="F113" s="252"/>
      <c r="G113" s="252"/>
      <c r="H113" s="252"/>
      <c r="I113" s="252"/>
      <c r="J113" s="252"/>
      <c r="K113" s="252"/>
      <c r="L113" s="252"/>
      <c r="M113" s="252"/>
      <c r="N113" s="252"/>
      <c r="O113" s="252"/>
      <c r="P113" s="252"/>
      <c r="Q113" s="252"/>
      <c r="R113" s="226" t="s">
        <v>1094</v>
      </c>
      <c r="S113" s="226" t="s">
        <v>1095</v>
      </c>
    </row>
    <row r="114" spans="1:22" s="231" customFormat="1" ht="13.8" hidden="1">
      <c r="A114" s="230" t="s">
        <v>504</v>
      </c>
      <c r="B114" s="550">
        <f>G108</f>
        <v>0</v>
      </c>
      <c r="C114" s="255">
        <f>B114+C89</f>
        <v>0</v>
      </c>
      <c r="D114" s="253"/>
      <c r="E114" s="253"/>
      <c r="F114" s="253"/>
      <c r="G114" s="253"/>
      <c r="H114" s="253"/>
      <c r="I114" s="253"/>
      <c r="J114" s="253"/>
      <c r="K114" s="253"/>
      <c r="L114" s="253"/>
      <c r="M114" s="253"/>
      <c r="N114" s="253"/>
      <c r="O114" s="253"/>
      <c r="P114" s="253"/>
      <c r="Q114" s="253"/>
      <c r="R114" s="276">
        <f>C114</f>
        <v>0</v>
      </c>
      <c r="S114" s="276">
        <f>R114</f>
        <v>0</v>
      </c>
    </row>
    <row r="115" spans="1:22" s="231" customFormat="1" ht="13.8" hidden="1">
      <c r="A115" s="230" t="s">
        <v>1100</v>
      </c>
      <c r="B115" s="254">
        <v>0</v>
      </c>
      <c r="C115" s="255">
        <f>B115+C90</f>
        <v>0</v>
      </c>
      <c r="D115" s="253"/>
      <c r="E115" s="253"/>
      <c r="F115" s="253"/>
      <c r="G115" s="253"/>
      <c r="H115" s="253"/>
      <c r="I115" s="253"/>
      <c r="J115" s="253"/>
      <c r="K115" s="253"/>
      <c r="L115" s="253"/>
      <c r="M115" s="253"/>
      <c r="N115" s="253"/>
      <c r="O115" s="253"/>
      <c r="P115" s="253"/>
      <c r="Q115" s="253"/>
      <c r="R115" s="276">
        <f t="shared" ref="R115:R116" si="28">C115</f>
        <v>0</v>
      </c>
      <c r="S115" s="276">
        <f t="shared" ref="S115:S116" si="29">R115</f>
        <v>0</v>
      </c>
    </row>
    <row r="116" spans="1:22" s="234" customFormat="1" ht="14.4" hidden="1" thickBot="1">
      <c r="A116" s="256" t="s">
        <v>1101</v>
      </c>
      <c r="B116" s="257">
        <f t="shared" ref="B116" si="30">+SUM(B114:B115)</f>
        <v>0</v>
      </c>
      <c r="C116" s="233">
        <f>+SUM(C114:C115)+G$5</f>
        <v>0</v>
      </c>
      <c r="D116" s="225"/>
      <c r="E116" s="225"/>
      <c r="F116" s="225"/>
      <c r="G116" s="225"/>
      <c r="H116" s="225"/>
      <c r="I116" s="225"/>
      <c r="J116" s="225"/>
      <c r="K116" s="225"/>
      <c r="L116" s="225"/>
      <c r="M116" s="225"/>
      <c r="N116" s="225"/>
      <c r="O116" s="225"/>
      <c r="P116" s="225"/>
      <c r="Q116" s="225"/>
      <c r="R116" s="276">
        <f t="shared" si="28"/>
        <v>0</v>
      </c>
      <c r="S116" s="276">
        <f t="shared" si="29"/>
        <v>0</v>
      </c>
    </row>
    <row r="117" spans="1:22" s="231" customFormat="1" ht="14.4" hidden="1" thickTop="1">
      <c r="A117" s="235"/>
    </row>
    <row r="118" spans="1:22" s="229" customFormat="1" ht="61.2" hidden="1">
      <c r="A118" s="247" t="s">
        <v>1102</v>
      </c>
      <c r="B118" s="248" t="s">
        <v>1103</v>
      </c>
      <c r="C118" s="248" t="s">
        <v>1104</v>
      </c>
      <c r="D118" s="258"/>
      <c r="E118" s="258"/>
      <c r="F118" s="258"/>
      <c r="G118" s="258"/>
      <c r="H118" s="258"/>
      <c r="I118" s="258"/>
      <c r="J118" s="258"/>
      <c r="K118" s="258"/>
      <c r="L118" s="258"/>
      <c r="M118" s="258"/>
      <c r="N118" s="258"/>
      <c r="O118" s="258"/>
      <c r="P118" s="258"/>
      <c r="Q118" s="258"/>
      <c r="R118" s="248" t="s">
        <v>1094</v>
      </c>
      <c r="S118" s="248" t="s">
        <v>1095</v>
      </c>
    </row>
    <row r="119" spans="1:22" s="231" customFormat="1" ht="12.75" hidden="1" customHeight="1">
      <c r="A119" s="230" t="s">
        <v>504</v>
      </c>
      <c r="B119" s="279">
        <f>E108</f>
        <v>0</v>
      </c>
      <c r="C119" s="279">
        <f>B119+C94</f>
        <v>0</v>
      </c>
      <c r="D119" s="280"/>
      <c r="E119" s="280"/>
      <c r="F119" s="280"/>
      <c r="G119" s="280"/>
      <c r="H119" s="280"/>
      <c r="I119" s="280"/>
      <c r="J119" s="280"/>
      <c r="K119" s="280"/>
      <c r="L119" s="280"/>
      <c r="M119" s="280"/>
      <c r="N119" s="280"/>
      <c r="O119" s="280"/>
      <c r="P119" s="280"/>
      <c r="Q119" s="280"/>
      <c r="R119" s="276">
        <f>C119</f>
        <v>0</v>
      </c>
      <c r="S119" s="276">
        <f>R119</f>
        <v>0</v>
      </c>
    </row>
    <row r="120" spans="1:22" s="231" customFormat="1" ht="12.75" hidden="1" customHeight="1">
      <c r="A120" s="230" t="s">
        <v>1100</v>
      </c>
      <c r="B120" s="259">
        <v>0</v>
      </c>
      <c r="C120" s="279">
        <f>B120+C95</f>
        <v>0</v>
      </c>
      <c r="D120" s="280"/>
      <c r="E120" s="280"/>
      <c r="F120" s="280"/>
      <c r="G120" s="280"/>
      <c r="H120" s="280"/>
      <c r="I120" s="280"/>
      <c r="J120" s="280"/>
      <c r="K120" s="280"/>
      <c r="L120" s="280"/>
      <c r="M120" s="280"/>
      <c r="N120" s="280"/>
      <c r="O120" s="280"/>
      <c r="P120" s="280"/>
      <c r="Q120" s="280"/>
      <c r="R120" s="276">
        <f t="shared" ref="R120:R121" si="31">C120</f>
        <v>0</v>
      </c>
      <c r="S120" s="276">
        <f t="shared" ref="S120:S121" si="32">R120</f>
        <v>0</v>
      </c>
    </row>
    <row r="121" spans="1:22" s="234" customFormat="1" ht="14.4" hidden="1" thickBot="1">
      <c r="A121" s="256" t="s">
        <v>1101</v>
      </c>
      <c r="B121" s="233">
        <f>+SUM(B119:B120)</f>
        <v>0</v>
      </c>
      <c r="C121" s="233">
        <f>+SUM(C119:C120)</f>
        <v>0</v>
      </c>
      <c r="D121" s="260"/>
      <c r="E121" s="260"/>
      <c r="F121" s="260"/>
      <c r="G121" s="260"/>
      <c r="H121" s="260"/>
      <c r="I121" s="260"/>
      <c r="J121" s="260"/>
      <c r="K121" s="260"/>
      <c r="L121" s="260"/>
      <c r="M121" s="260"/>
      <c r="N121" s="260"/>
      <c r="O121" s="260"/>
      <c r="P121" s="260"/>
      <c r="Q121" s="260"/>
      <c r="R121" s="276">
        <f t="shared" si="31"/>
        <v>0</v>
      </c>
      <c r="S121" s="276">
        <f t="shared" si="32"/>
        <v>0</v>
      </c>
    </row>
    <row r="122" spans="1:22" s="229" customFormat="1" ht="14.4" hidden="1" thickTop="1">
      <c r="A122" s="236"/>
      <c r="B122" s="236"/>
      <c r="C122" s="236"/>
      <c r="D122" s="236"/>
      <c r="E122" s="236"/>
      <c r="F122" s="236"/>
      <c r="G122" s="236"/>
      <c r="H122" s="236"/>
      <c r="I122" s="236"/>
      <c r="J122" s="236"/>
      <c r="K122" s="236"/>
      <c r="L122" s="236"/>
      <c r="M122" s="236"/>
      <c r="N122" s="236"/>
      <c r="O122" s="236"/>
      <c r="P122" s="236"/>
      <c r="Q122" s="236"/>
      <c r="R122" s="236"/>
      <c r="S122" s="231"/>
      <c r="T122" s="231"/>
      <c r="U122" s="231"/>
      <c r="V122" s="231"/>
    </row>
    <row r="123" spans="1:22" s="231" customFormat="1" ht="61.2" hidden="1">
      <c r="A123" s="250" t="s">
        <v>1105</v>
      </c>
      <c r="B123" s="226" t="s">
        <v>1106</v>
      </c>
      <c r="C123" s="226" t="s">
        <v>1107</v>
      </c>
      <c r="D123" s="252"/>
      <c r="E123" s="252"/>
      <c r="F123" s="252"/>
      <c r="G123" s="252"/>
      <c r="H123" s="252"/>
      <c r="I123" s="252"/>
      <c r="J123" s="252"/>
      <c r="K123" s="252"/>
      <c r="L123" s="252"/>
      <c r="M123" s="252"/>
      <c r="N123" s="252"/>
      <c r="O123" s="252"/>
      <c r="P123" s="252"/>
      <c r="Q123" s="252"/>
      <c r="R123" s="226" t="s">
        <v>1094</v>
      </c>
      <c r="S123" s="226" t="s">
        <v>1095</v>
      </c>
      <c r="T123" s="229"/>
      <c r="U123" s="229"/>
    </row>
    <row r="124" spans="1:22" s="231" customFormat="1" ht="13.8" hidden="1">
      <c r="A124" s="230" t="s">
        <v>504</v>
      </c>
      <c r="B124" s="279">
        <f>F108</f>
        <v>0</v>
      </c>
      <c r="C124" s="279">
        <f>B124+C99</f>
        <v>0</v>
      </c>
      <c r="D124" s="253"/>
      <c r="E124" s="253"/>
      <c r="F124" s="253"/>
      <c r="G124" s="253"/>
      <c r="H124" s="253"/>
      <c r="I124" s="253"/>
      <c r="J124" s="253"/>
      <c r="K124" s="253"/>
      <c r="L124" s="253"/>
      <c r="M124" s="253"/>
      <c r="N124" s="253"/>
      <c r="O124" s="253"/>
      <c r="P124" s="253"/>
      <c r="Q124" s="253"/>
      <c r="R124" s="276">
        <f>C124</f>
        <v>0</v>
      </c>
      <c r="S124" s="276">
        <f>R124</f>
        <v>0</v>
      </c>
    </row>
    <row r="125" spans="1:22" s="237" customFormat="1" ht="13.8" hidden="1">
      <c r="A125" s="230" t="s">
        <v>1100</v>
      </c>
      <c r="B125" s="259">
        <v>0</v>
      </c>
      <c r="C125" s="279">
        <f>B125+C100</f>
        <v>0</v>
      </c>
      <c r="D125" s="253"/>
      <c r="E125" s="253"/>
      <c r="F125" s="253"/>
      <c r="G125" s="253"/>
      <c r="H125" s="253"/>
      <c r="I125" s="253"/>
      <c r="J125" s="253"/>
      <c r="K125" s="253"/>
      <c r="L125" s="253"/>
      <c r="M125" s="253"/>
      <c r="N125" s="253"/>
      <c r="O125" s="253"/>
      <c r="P125" s="253"/>
      <c r="Q125" s="253"/>
      <c r="R125" s="276">
        <f t="shared" ref="R125:R126" si="33">C125</f>
        <v>0</v>
      </c>
      <c r="S125" s="276">
        <f t="shared" ref="S125:S126" si="34">R125</f>
        <v>0</v>
      </c>
      <c r="T125" s="231"/>
      <c r="U125" s="231"/>
    </row>
    <row r="126" spans="1:22" s="278" customFormat="1" ht="14.4" hidden="1" thickBot="1">
      <c r="A126" s="232" t="s">
        <v>1101</v>
      </c>
      <c r="B126" s="233">
        <f>+SUM(B124:B125)</f>
        <v>0</v>
      </c>
      <c r="C126" s="233">
        <f>+SUM(C124:C125)+F$5</f>
        <v>0</v>
      </c>
      <c r="D126" s="225"/>
      <c r="E126" s="225"/>
      <c r="F126" s="225"/>
      <c r="G126" s="225"/>
      <c r="H126" s="225"/>
      <c r="I126" s="225"/>
      <c r="J126" s="225"/>
      <c r="K126" s="225"/>
      <c r="L126" s="225"/>
      <c r="M126" s="225"/>
      <c r="N126" s="225"/>
      <c r="O126" s="225"/>
      <c r="P126" s="225"/>
      <c r="Q126" s="225"/>
      <c r="R126" s="276">
        <f t="shared" si="33"/>
        <v>0</v>
      </c>
      <c r="S126" s="276">
        <f t="shared" si="34"/>
        <v>0</v>
      </c>
      <c r="T126" s="237"/>
      <c r="U126" s="237"/>
    </row>
    <row r="127" spans="1:22" s="278" customFormat="1" ht="15" hidden="1" thickTop="1" thickBot="1">
      <c r="A127" s="238"/>
      <c r="B127" s="261">
        <f>C108+B115+B120+B125</f>
        <v>0</v>
      </c>
      <c r="C127" s="466"/>
      <c r="D127" s="278" t="s">
        <v>1462</v>
      </c>
      <c r="F127" s="238"/>
      <c r="G127" s="238"/>
      <c r="H127" s="238"/>
      <c r="I127" s="238"/>
      <c r="J127" s="238"/>
      <c r="K127" s="238"/>
      <c r="L127" s="238"/>
      <c r="M127" s="239"/>
      <c r="N127" s="237"/>
      <c r="O127" s="237"/>
      <c r="P127" s="237"/>
      <c r="Q127" s="237"/>
      <c r="R127" s="263">
        <f>R111+R116+R121+R126</f>
        <v>0</v>
      </c>
      <c r="S127" s="263">
        <f>S111+S116+S121+S126</f>
        <v>0</v>
      </c>
      <c r="T127" s="237"/>
    </row>
    <row r="128" spans="1:22" s="278" customFormat="1" ht="14.4" hidden="1" thickTop="1">
      <c r="A128" s="238"/>
      <c r="B128" s="238">
        <f>B111+B114+B119+B124</f>
        <v>0</v>
      </c>
      <c r="C128" s="238"/>
      <c r="D128" s="238" t="s">
        <v>1108</v>
      </c>
      <c r="F128" s="238"/>
      <c r="G128" s="238"/>
      <c r="H128" s="238"/>
      <c r="I128" s="238"/>
      <c r="J128" s="238"/>
      <c r="K128" s="238"/>
      <c r="L128" s="238"/>
      <c r="M128" s="239"/>
      <c r="N128" s="237"/>
      <c r="O128" s="237"/>
      <c r="P128" s="237"/>
      <c r="Q128" s="237"/>
      <c r="R128" s="669">
        <f>R111+R114+R119+R124</f>
        <v>0</v>
      </c>
      <c r="S128" s="669">
        <f>S111+S114+S119+S124</f>
        <v>0</v>
      </c>
      <c r="T128" s="237"/>
    </row>
    <row r="129" spans="1:20" s="278" customFormat="1" ht="13.8" hidden="1">
      <c r="A129" s="238"/>
      <c r="B129" s="238">
        <f>+B125+B120+B115</f>
        <v>0</v>
      </c>
      <c r="C129" s="238"/>
      <c r="D129" s="238" t="s">
        <v>1463</v>
      </c>
      <c r="E129" s="238"/>
      <c r="F129" s="238"/>
      <c r="G129" s="238"/>
      <c r="H129" s="238"/>
      <c r="I129" s="238"/>
      <c r="J129" s="238"/>
      <c r="K129" s="238"/>
      <c r="L129" s="238"/>
      <c r="M129" s="239"/>
      <c r="N129" s="237"/>
      <c r="O129" s="237"/>
      <c r="P129" s="237"/>
      <c r="Q129" s="237"/>
      <c r="R129" s="238">
        <f>+R125+R120+R115</f>
        <v>0</v>
      </c>
      <c r="S129" s="238">
        <f>+S125+S120+S115</f>
        <v>0</v>
      </c>
      <c r="T129" s="237"/>
    </row>
    <row r="130" spans="1:20" s="278" customFormat="1" ht="13.8" hidden="1">
      <c r="A130" s="238"/>
      <c r="B130" s="238"/>
      <c r="C130" s="238"/>
      <c r="D130" s="238"/>
      <c r="E130" s="238"/>
      <c r="F130" s="238"/>
      <c r="G130" s="238"/>
      <c r="H130" s="238"/>
      <c r="I130" s="238"/>
      <c r="J130" s="238"/>
      <c r="K130" s="238"/>
      <c r="L130" s="238"/>
      <c r="M130" s="239"/>
      <c r="N130" s="237"/>
      <c r="O130" s="237"/>
      <c r="P130" s="237"/>
      <c r="Q130" s="237"/>
      <c r="R130" s="265"/>
      <c r="S130" s="265"/>
      <c r="T130" s="237"/>
    </row>
    <row r="131" spans="1:20" ht="14.4" hidden="1" thickBot="1">
      <c r="A131" s="268"/>
      <c r="B131" s="269"/>
      <c r="C131" s="270"/>
      <c r="D131" s="854" t="s">
        <v>1075</v>
      </c>
      <c r="E131" s="855"/>
      <c r="F131" s="856"/>
      <c r="G131" s="857" t="s">
        <v>1356</v>
      </c>
      <c r="H131" s="858"/>
      <c r="I131" s="478" t="s">
        <v>1356</v>
      </c>
      <c r="J131" s="238"/>
      <c r="K131" s="238"/>
      <c r="L131" s="238"/>
      <c r="M131" s="239"/>
      <c r="N131" s="237"/>
      <c r="O131" s="237"/>
    </row>
    <row r="132" spans="1:20" ht="45" hidden="1" customHeight="1" thickBot="1">
      <c r="A132" s="850">
        <v>43983</v>
      </c>
      <c r="B132" s="851"/>
      <c r="C132" s="271" t="s">
        <v>1076</v>
      </c>
      <c r="D132" s="272" t="s">
        <v>1621</v>
      </c>
      <c r="E132" s="272" t="s">
        <v>1361</v>
      </c>
      <c r="F132" s="272" t="s">
        <v>1362</v>
      </c>
      <c r="G132" s="477" t="s">
        <v>1358</v>
      </c>
      <c r="H132" s="477" t="s">
        <v>1357</v>
      </c>
      <c r="I132" s="480" t="s">
        <v>1359</v>
      </c>
      <c r="J132" s="859" t="s">
        <v>1611</v>
      </c>
      <c r="K132" s="860"/>
      <c r="L132" s="860"/>
      <c r="M132" s="860"/>
      <c r="N132" s="860"/>
      <c r="O132" s="861"/>
      <c r="P132" s="273"/>
      <c r="Q132" s="273"/>
      <c r="R132" s="273"/>
      <c r="S132" s="273"/>
    </row>
    <row r="133" spans="1:20" ht="15" hidden="1" customHeight="1" thickBot="1">
      <c r="A133" s="852"/>
      <c r="B133" s="853"/>
      <c r="C133" s="475">
        <v>0</v>
      </c>
      <c r="D133" s="476">
        <v>0</v>
      </c>
      <c r="E133" s="476">
        <v>0</v>
      </c>
      <c r="F133" s="476">
        <v>0</v>
      </c>
      <c r="G133" s="476">
        <v>0</v>
      </c>
      <c r="H133" s="476">
        <v>0</v>
      </c>
      <c r="I133" s="479">
        <f>+C133-D133-E133-F133-G133-H133</f>
        <v>0</v>
      </c>
      <c r="J133" s="700"/>
      <c r="K133" s="481"/>
      <c r="L133" s="481"/>
      <c r="M133" s="481"/>
      <c r="N133" s="481"/>
      <c r="O133" s="482"/>
      <c r="P133" s="273"/>
      <c r="Q133" s="273"/>
      <c r="R133" s="273"/>
      <c r="S133" s="273"/>
    </row>
    <row r="134" spans="1:20" hidden="1">
      <c r="B134" s="274"/>
      <c r="C134" s="274"/>
      <c r="D134" s="273"/>
      <c r="E134" s="273"/>
      <c r="F134" s="273"/>
      <c r="G134" s="273"/>
      <c r="H134" s="273"/>
      <c r="I134" s="273"/>
      <c r="J134" s="273"/>
      <c r="K134" s="273"/>
      <c r="L134" s="273"/>
      <c r="M134" s="273"/>
      <c r="N134" s="273"/>
      <c r="O134" s="273"/>
      <c r="P134" s="273"/>
      <c r="Q134" s="273"/>
      <c r="R134" s="273"/>
      <c r="S134" s="273"/>
    </row>
    <row r="135" spans="1:20" ht="69" hidden="1">
      <c r="A135" s="247" t="s">
        <v>1077</v>
      </c>
      <c r="B135" s="248" t="s">
        <v>1078</v>
      </c>
      <c r="C135" s="248" t="s">
        <v>1085</v>
      </c>
      <c r="D135" s="249" t="s">
        <v>1079</v>
      </c>
      <c r="E135" s="248" t="s">
        <v>1080</v>
      </c>
      <c r="F135" s="249" t="s">
        <v>1081</v>
      </c>
      <c r="G135" s="248" t="s">
        <v>1082</v>
      </c>
      <c r="H135" s="249" t="s">
        <v>1083</v>
      </c>
      <c r="I135" s="248" t="s">
        <v>1084</v>
      </c>
      <c r="J135" s="249" t="s">
        <v>1086</v>
      </c>
      <c r="K135" s="248" t="s">
        <v>1087</v>
      </c>
      <c r="L135" s="249" t="s">
        <v>1088</v>
      </c>
      <c r="M135" s="248" t="s">
        <v>1089</v>
      </c>
      <c r="N135" s="249" t="s">
        <v>1090</v>
      </c>
      <c r="O135" s="248" t="s">
        <v>1091</v>
      </c>
      <c r="P135" s="249" t="s">
        <v>1092</v>
      </c>
      <c r="Q135" s="248" t="s">
        <v>1093</v>
      </c>
      <c r="R135" s="248" t="s">
        <v>1094</v>
      </c>
      <c r="S135" s="248" t="s">
        <v>1095</v>
      </c>
    </row>
    <row r="136" spans="1:20" ht="13.8" hidden="1">
      <c r="A136" s="275" t="s">
        <v>504</v>
      </c>
      <c r="B136" s="227">
        <f>ROUNDUP((I133-D136-H136-J136-L136-P136),0)</f>
        <v>0</v>
      </c>
      <c r="C136" s="227">
        <f>B136+C111</f>
        <v>0</v>
      </c>
      <c r="D136" s="228">
        <v>0</v>
      </c>
      <c r="E136" s="227">
        <f>D136+E111</f>
        <v>0</v>
      </c>
      <c r="F136" s="228">
        <v>0</v>
      </c>
      <c r="G136" s="227">
        <f>F136+G111</f>
        <v>0</v>
      </c>
      <c r="H136" s="228">
        <v>0</v>
      </c>
      <c r="I136" s="227">
        <f>H136+I111</f>
        <v>0</v>
      </c>
      <c r="J136" s="228">
        <v>0</v>
      </c>
      <c r="K136" s="227">
        <f>J136+K111</f>
        <v>0</v>
      </c>
      <c r="L136" s="228">
        <v>0</v>
      </c>
      <c r="M136" s="227">
        <f>L136+M111</f>
        <v>0</v>
      </c>
      <c r="N136" s="228">
        <v>0</v>
      </c>
      <c r="O136" s="227">
        <f>N136+O111</f>
        <v>0</v>
      </c>
      <c r="P136" s="228">
        <v>0</v>
      </c>
      <c r="Q136" s="227">
        <f>P136+Q111</f>
        <v>0</v>
      </c>
      <c r="R136" s="276">
        <f>C136+E136+I136+K136+M136+Q136</f>
        <v>0</v>
      </c>
      <c r="S136" s="276">
        <f>R136+G136</f>
        <v>0</v>
      </c>
    </row>
    <row r="137" spans="1:20" s="278" customFormat="1" ht="13.8" hidden="1">
      <c r="A137" s="277"/>
    </row>
    <row r="138" spans="1:20" s="229" customFormat="1" ht="60" hidden="1" customHeight="1">
      <c r="A138" s="250" t="s">
        <v>1097</v>
      </c>
      <c r="B138" s="251" t="s">
        <v>1098</v>
      </c>
      <c r="C138" s="226" t="s">
        <v>1099</v>
      </c>
      <c r="D138" s="252"/>
      <c r="E138" s="252"/>
      <c r="F138" s="252"/>
      <c r="G138" s="252"/>
      <c r="H138" s="252"/>
      <c r="I138" s="252"/>
      <c r="J138" s="252"/>
      <c r="K138" s="252"/>
      <c r="L138" s="252"/>
      <c r="M138" s="252"/>
      <c r="N138" s="252"/>
      <c r="O138" s="252"/>
      <c r="P138" s="252"/>
      <c r="Q138" s="252"/>
      <c r="R138" s="226" t="s">
        <v>1094</v>
      </c>
      <c r="S138" s="226" t="s">
        <v>1095</v>
      </c>
    </row>
    <row r="139" spans="1:20" s="231" customFormat="1" ht="13.8" hidden="1">
      <c r="A139" s="230" t="s">
        <v>504</v>
      </c>
      <c r="B139" s="550">
        <f>G133</f>
        <v>0</v>
      </c>
      <c r="C139" s="255">
        <f>B139+C114</f>
        <v>0</v>
      </c>
      <c r="D139" s="253"/>
      <c r="E139" s="253"/>
      <c r="F139" s="253"/>
      <c r="G139" s="253"/>
      <c r="H139" s="253"/>
      <c r="I139" s="253"/>
      <c r="J139" s="253"/>
      <c r="K139" s="253"/>
      <c r="L139" s="253"/>
      <c r="M139" s="253"/>
      <c r="N139" s="253"/>
      <c r="O139" s="253"/>
      <c r="P139" s="253"/>
      <c r="Q139" s="253"/>
      <c r="R139" s="276">
        <f>C139</f>
        <v>0</v>
      </c>
      <c r="S139" s="276">
        <f>R139</f>
        <v>0</v>
      </c>
    </row>
    <row r="140" spans="1:20" s="231" customFormat="1" ht="13.8" hidden="1">
      <c r="A140" s="230" t="s">
        <v>1100</v>
      </c>
      <c r="B140" s="254">
        <v>0</v>
      </c>
      <c r="C140" s="255">
        <f>B140+C115</f>
        <v>0</v>
      </c>
      <c r="D140" s="253"/>
      <c r="E140" s="253"/>
      <c r="F140" s="253"/>
      <c r="G140" s="253"/>
      <c r="H140" s="253"/>
      <c r="I140" s="253"/>
      <c r="J140" s="253"/>
      <c r="K140" s="253"/>
      <c r="L140" s="253"/>
      <c r="M140" s="253"/>
      <c r="N140" s="253"/>
      <c r="O140" s="253"/>
      <c r="P140" s="253"/>
      <c r="Q140" s="253"/>
      <c r="R140" s="276">
        <f t="shared" ref="R140:R141" si="35">C140</f>
        <v>0</v>
      </c>
      <c r="S140" s="276">
        <f t="shared" ref="S140:S141" si="36">R140</f>
        <v>0</v>
      </c>
    </row>
    <row r="141" spans="1:20" s="234" customFormat="1" ht="14.4" hidden="1" thickBot="1">
      <c r="A141" s="256" t="s">
        <v>1101</v>
      </c>
      <c r="B141" s="257">
        <f t="shared" ref="B141" si="37">+SUM(B139:B140)</f>
        <v>0</v>
      </c>
      <c r="C141" s="233">
        <f>+SUM(C139:C140)+G$5</f>
        <v>0</v>
      </c>
      <c r="D141" s="714" t="e">
        <f>SPAP!I3</f>
        <v>#N/A</v>
      </c>
      <c r="E141" s="713" t="s">
        <v>1485</v>
      </c>
      <c r="F141" s="225"/>
      <c r="G141" s="225"/>
      <c r="H141" s="225"/>
      <c r="I141" s="225"/>
      <c r="J141" s="225"/>
      <c r="K141" s="225"/>
      <c r="L141" s="225"/>
      <c r="M141" s="225"/>
      <c r="N141" s="225"/>
      <c r="O141" s="225"/>
      <c r="P141" s="225"/>
      <c r="Q141" s="225"/>
      <c r="R141" s="276">
        <f t="shared" si="35"/>
        <v>0</v>
      </c>
      <c r="S141" s="276">
        <f t="shared" si="36"/>
        <v>0</v>
      </c>
    </row>
    <row r="142" spans="1:20" s="231" customFormat="1" ht="14.4" hidden="1" thickTop="1">
      <c r="A142" s="235"/>
    </row>
    <row r="143" spans="1:20" s="229" customFormat="1" ht="61.2" hidden="1">
      <c r="A143" s="247" t="s">
        <v>1102</v>
      </c>
      <c r="B143" s="248" t="s">
        <v>1103</v>
      </c>
      <c r="C143" s="248" t="s">
        <v>1104</v>
      </c>
      <c r="D143" s="258"/>
      <c r="E143" s="258"/>
      <c r="F143" s="258"/>
      <c r="G143" s="258"/>
      <c r="H143" s="258"/>
      <c r="I143" s="258"/>
      <c r="J143" s="258"/>
      <c r="K143" s="258"/>
      <c r="L143" s="258"/>
      <c r="M143" s="258"/>
      <c r="N143" s="258"/>
      <c r="O143" s="258"/>
      <c r="P143" s="258"/>
      <c r="Q143" s="258"/>
      <c r="R143" s="248" t="s">
        <v>1094</v>
      </c>
      <c r="S143" s="248" t="s">
        <v>1095</v>
      </c>
    </row>
    <row r="144" spans="1:20" s="231" customFormat="1" ht="12.75" hidden="1" customHeight="1">
      <c r="A144" s="230" t="s">
        <v>504</v>
      </c>
      <c r="B144" s="279">
        <f>E133</f>
        <v>0</v>
      </c>
      <c r="C144" s="279">
        <f>B144+C119</f>
        <v>0</v>
      </c>
      <c r="D144" s="280"/>
      <c r="E144" s="280"/>
      <c r="F144" s="280"/>
      <c r="G144" s="280"/>
      <c r="H144" s="280"/>
      <c r="I144" s="280"/>
      <c r="J144" s="280"/>
      <c r="K144" s="280"/>
      <c r="L144" s="280"/>
      <c r="M144" s="280"/>
      <c r="N144" s="280"/>
      <c r="O144" s="280"/>
      <c r="P144" s="280"/>
      <c r="Q144" s="280"/>
      <c r="R144" s="276">
        <f>C144</f>
        <v>0</v>
      </c>
      <c r="S144" s="276">
        <f>R144</f>
        <v>0</v>
      </c>
    </row>
    <row r="145" spans="1:22" s="231" customFormat="1" ht="12.75" hidden="1" customHeight="1">
      <c r="A145" s="230" t="s">
        <v>1100</v>
      </c>
      <c r="B145" s="259">
        <v>0</v>
      </c>
      <c r="C145" s="279">
        <f>B145+C120</f>
        <v>0</v>
      </c>
      <c r="D145" s="280"/>
      <c r="E145" s="280"/>
      <c r="F145" s="280"/>
      <c r="G145" s="280"/>
      <c r="H145" s="280"/>
      <c r="I145" s="280"/>
      <c r="J145" s="280"/>
      <c r="K145" s="280"/>
      <c r="L145" s="280"/>
      <c r="M145" s="280"/>
      <c r="N145" s="280"/>
      <c r="O145" s="280"/>
      <c r="P145" s="280"/>
      <c r="Q145" s="280"/>
      <c r="R145" s="276">
        <f t="shared" ref="R145:R146" si="38">C145</f>
        <v>0</v>
      </c>
      <c r="S145" s="276">
        <f t="shared" ref="S145:S146" si="39">R145</f>
        <v>0</v>
      </c>
    </row>
    <row r="146" spans="1:22" s="234" customFormat="1" ht="14.4" hidden="1" thickBot="1">
      <c r="A146" s="256" t="s">
        <v>1101</v>
      </c>
      <c r="B146" s="233">
        <f>+SUM(B144:B145)</f>
        <v>0</v>
      </c>
      <c r="C146" s="233">
        <f>+SUM(C144:C145)</f>
        <v>0</v>
      </c>
      <c r="D146" s="260"/>
      <c r="E146" s="260"/>
      <c r="F146" s="260"/>
      <c r="G146" s="260"/>
      <c r="H146" s="260"/>
      <c r="I146" s="260"/>
      <c r="J146" s="260"/>
      <c r="K146" s="260"/>
      <c r="L146" s="260"/>
      <c r="M146" s="260"/>
      <c r="N146" s="260"/>
      <c r="O146" s="260"/>
      <c r="P146" s="260"/>
      <c r="Q146" s="260"/>
      <c r="R146" s="276">
        <f t="shared" si="38"/>
        <v>0</v>
      </c>
      <c r="S146" s="276">
        <f t="shared" si="39"/>
        <v>0</v>
      </c>
    </row>
    <row r="147" spans="1:22" s="229" customFormat="1" ht="14.4" hidden="1" thickTop="1">
      <c r="A147" s="236"/>
      <c r="B147" s="236"/>
      <c r="C147" s="236"/>
      <c r="D147" s="236"/>
      <c r="E147" s="236"/>
      <c r="F147" s="236"/>
      <c r="G147" s="236"/>
      <c r="H147" s="236"/>
      <c r="I147" s="236"/>
      <c r="J147" s="236"/>
      <c r="K147" s="236"/>
      <c r="L147" s="236"/>
      <c r="M147" s="236"/>
      <c r="N147" s="236"/>
      <c r="O147" s="236"/>
      <c r="P147" s="236"/>
      <c r="Q147" s="236"/>
      <c r="R147" s="236"/>
      <c r="S147" s="231"/>
      <c r="T147" s="231"/>
      <c r="U147" s="231"/>
      <c r="V147" s="231"/>
    </row>
    <row r="148" spans="1:22" s="231" customFormat="1" ht="61.2" hidden="1">
      <c r="A148" s="250" t="s">
        <v>1105</v>
      </c>
      <c r="B148" s="226" t="s">
        <v>1106</v>
      </c>
      <c r="C148" s="226" t="s">
        <v>1107</v>
      </c>
      <c r="D148" s="252"/>
      <c r="E148" s="252"/>
      <c r="F148" s="252"/>
      <c r="G148" s="252"/>
      <c r="H148" s="252"/>
      <c r="I148" s="252"/>
      <c r="J148" s="252"/>
      <c r="K148" s="252"/>
      <c r="L148" s="252"/>
      <c r="M148" s="252"/>
      <c r="N148" s="252"/>
      <c r="O148" s="252"/>
      <c r="P148" s="252"/>
      <c r="Q148" s="252"/>
      <c r="R148" s="226" t="s">
        <v>1094</v>
      </c>
      <c r="S148" s="226" t="s">
        <v>1095</v>
      </c>
      <c r="T148" s="229"/>
      <c r="U148" s="229"/>
    </row>
    <row r="149" spans="1:22" s="231" customFormat="1" ht="13.8" hidden="1">
      <c r="A149" s="230" t="s">
        <v>504</v>
      </c>
      <c r="B149" s="279">
        <f>F133</f>
        <v>0</v>
      </c>
      <c r="C149" s="279">
        <f>B149+C124</f>
        <v>0</v>
      </c>
      <c r="D149" s="253"/>
      <c r="E149" s="253"/>
      <c r="F149" s="253"/>
      <c r="G149" s="253"/>
      <c r="H149" s="253"/>
      <c r="I149" s="253"/>
      <c r="J149" s="253"/>
      <c r="K149" s="253"/>
      <c r="L149" s="253"/>
      <c r="M149" s="253"/>
      <c r="N149" s="253"/>
      <c r="O149" s="253"/>
      <c r="P149" s="253"/>
      <c r="Q149" s="253"/>
      <c r="R149" s="276">
        <f>C149</f>
        <v>0</v>
      </c>
      <c r="S149" s="276">
        <f>R149</f>
        <v>0</v>
      </c>
    </row>
    <row r="150" spans="1:22" s="237" customFormat="1" ht="13.8" hidden="1">
      <c r="A150" s="230" t="s">
        <v>1100</v>
      </c>
      <c r="B150" s="259">
        <v>0</v>
      </c>
      <c r="C150" s="279">
        <f>B150+C125</f>
        <v>0</v>
      </c>
      <c r="D150" s="253"/>
      <c r="E150" s="253"/>
      <c r="F150" s="253"/>
      <c r="G150" s="253"/>
      <c r="H150" s="253"/>
      <c r="I150" s="253"/>
      <c r="J150" s="253"/>
      <c r="K150" s="253"/>
      <c r="L150" s="253"/>
      <c r="M150" s="253"/>
      <c r="N150" s="253"/>
      <c r="O150" s="253"/>
      <c r="P150" s="253"/>
      <c r="Q150" s="253"/>
      <c r="R150" s="276">
        <f t="shared" ref="R150:R151" si="40">C150</f>
        <v>0</v>
      </c>
      <c r="S150" s="276">
        <f t="shared" ref="S150:S151" si="41">R150</f>
        <v>0</v>
      </c>
      <c r="T150" s="231"/>
      <c r="U150" s="231"/>
    </row>
    <row r="151" spans="1:22" s="278" customFormat="1" ht="14.4" hidden="1" thickBot="1">
      <c r="A151" s="232" t="s">
        <v>1101</v>
      </c>
      <c r="B151" s="233">
        <f>+SUM(B149:B150)</f>
        <v>0</v>
      </c>
      <c r="C151" s="233">
        <f>+SUM(C149:C150)+F$5</f>
        <v>0</v>
      </c>
      <c r="D151" s="225"/>
      <c r="E151" s="225"/>
      <c r="F151" s="225"/>
      <c r="G151" s="225"/>
      <c r="H151" s="225"/>
      <c r="I151" s="225"/>
      <c r="J151" s="225"/>
      <c r="K151" s="225"/>
      <c r="L151" s="225"/>
      <c r="M151" s="225"/>
      <c r="N151" s="225"/>
      <c r="O151" s="225"/>
      <c r="P151" s="225"/>
      <c r="Q151" s="225"/>
      <c r="R151" s="276">
        <f t="shared" si="40"/>
        <v>0</v>
      </c>
      <c r="S151" s="276">
        <f t="shared" si="41"/>
        <v>0</v>
      </c>
      <c r="T151" s="237"/>
      <c r="U151" s="237"/>
    </row>
    <row r="152" spans="1:22" s="278" customFormat="1" ht="15" hidden="1" thickTop="1" thickBot="1">
      <c r="A152" s="238"/>
      <c r="B152" s="261">
        <f>C133+B140+B145+B150</f>
        <v>0</v>
      </c>
      <c r="C152" s="466"/>
      <c r="D152" s="278" t="s">
        <v>1462</v>
      </c>
      <c r="F152" s="238"/>
      <c r="G152" s="238"/>
      <c r="H152" s="238"/>
      <c r="I152" s="238"/>
      <c r="J152" s="238"/>
      <c r="K152" s="238"/>
      <c r="L152" s="238"/>
      <c r="M152" s="239"/>
      <c r="N152" s="237"/>
      <c r="O152" s="237"/>
      <c r="P152" s="237"/>
      <c r="Q152" s="237"/>
      <c r="R152" s="263">
        <f>R136+R141+R146+R151</f>
        <v>0</v>
      </c>
      <c r="S152" s="263">
        <f>S136+S141+S146+S151</f>
        <v>0</v>
      </c>
      <c r="T152" s="237"/>
    </row>
    <row r="153" spans="1:22" s="278" customFormat="1" ht="14.4" hidden="1" thickTop="1">
      <c r="A153" s="238"/>
      <c r="B153" s="238">
        <f>B136+B139+B144+B149</f>
        <v>0</v>
      </c>
      <c r="C153" s="238"/>
      <c r="D153" s="238" t="s">
        <v>1108</v>
      </c>
      <c r="F153" s="238"/>
      <c r="G153" s="238"/>
      <c r="H153" s="238"/>
      <c r="I153" s="238"/>
      <c r="J153" s="238"/>
      <c r="K153" s="238"/>
      <c r="L153" s="238"/>
      <c r="M153" s="239"/>
      <c r="N153" s="237"/>
      <c r="O153" s="237"/>
      <c r="P153" s="237"/>
      <c r="Q153" s="237"/>
      <c r="R153" s="669">
        <f>R136+R139+R144+R149</f>
        <v>0</v>
      </c>
      <c r="S153" s="669">
        <f>S136+S139+S144+S149</f>
        <v>0</v>
      </c>
      <c r="T153" s="237"/>
    </row>
    <row r="154" spans="1:22" s="278" customFormat="1" ht="13.8" hidden="1">
      <c r="A154" s="238"/>
      <c r="B154" s="238">
        <f>+B150+B145+B140</f>
        <v>0</v>
      </c>
      <c r="C154" s="238"/>
      <c r="D154" s="238" t="s">
        <v>1463</v>
      </c>
      <c r="E154" s="238"/>
      <c r="F154" s="238"/>
      <c r="G154" s="238"/>
      <c r="H154" s="238"/>
      <c r="I154" s="238"/>
      <c r="J154" s="238"/>
      <c r="K154" s="238"/>
      <c r="L154" s="238"/>
      <c r="M154" s="239"/>
      <c r="N154" s="237"/>
      <c r="O154" s="237"/>
      <c r="P154" s="237"/>
      <c r="Q154" s="237"/>
      <c r="R154" s="238">
        <f>+R150+R145+R140</f>
        <v>0</v>
      </c>
      <c r="S154" s="238">
        <f>+S150+S145+S140</f>
        <v>0</v>
      </c>
      <c r="T154" s="237"/>
    </row>
    <row r="155" spans="1:22" s="278" customFormat="1" ht="13.8" hidden="1">
      <c r="A155" s="238"/>
      <c r="B155" s="238"/>
      <c r="C155" s="238"/>
      <c r="D155" s="238"/>
      <c r="E155" s="238"/>
      <c r="F155" s="238"/>
      <c r="G155" s="238"/>
      <c r="H155" s="238"/>
      <c r="I155" s="238"/>
      <c r="J155" s="238"/>
      <c r="K155" s="238"/>
      <c r="L155" s="238"/>
      <c r="M155" s="239"/>
      <c r="N155" s="237"/>
      <c r="O155" s="237"/>
      <c r="P155" s="237"/>
      <c r="Q155" s="237"/>
      <c r="R155" s="265"/>
      <c r="S155" s="265"/>
      <c r="T155" s="237"/>
    </row>
    <row r="156" spans="1:22" ht="14.4" hidden="1" thickBot="1">
      <c r="A156" s="268"/>
      <c r="B156" s="269"/>
      <c r="C156" s="270"/>
      <c r="D156" s="854" t="s">
        <v>1075</v>
      </c>
      <c r="E156" s="855"/>
      <c r="F156" s="856"/>
      <c r="G156" s="857" t="s">
        <v>1356</v>
      </c>
      <c r="H156" s="858"/>
      <c r="I156" s="478" t="s">
        <v>1356</v>
      </c>
      <c r="J156" s="238"/>
      <c r="K156" s="238"/>
      <c r="L156" s="238"/>
      <c r="M156" s="239"/>
      <c r="N156" s="237"/>
      <c r="O156" s="237"/>
    </row>
    <row r="157" spans="1:22" ht="45" hidden="1" customHeight="1" thickBot="1">
      <c r="A157" s="850">
        <v>44013</v>
      </c>
      <c r="B157" s="851"/>
      <c r="C157" s="271" t="s">
        <v>1076</v>
      </c>
      <c r="D157" s="272" t="s">
        <v>1621</v>
      </c>
      <c r="E157" s="272" t="s">
        <v>1361</v>
      </c>
      <c r="F157" s="272" t="s">
        <v>1362</v>
      </c>
      <c r="G157" s="477" t="s">
        <v>1358</v>
      </c>
      <c r="H157" s="477" t="s">
        <v>1357</v>
      </c>
      <c r="I157" s="480" t="s">
        <v>1359</v>
      </c>
      <c r="J157" s="859" t="s">
        <v>1611</v>
      </c>
      <c r="K157" s="860"/>
      <c r="L157" s="860"/>
      <c r="M157" s="860"/>
      <c r="N157" s="860"/>
      <c r="O157" s="861"/>
      <c r="P157" s="273"/>
      <c r="Q157" s="273"/>
      <c r="R157" s="273"/>
      <c r="S157" s="273"/>
    </row>
    <row r="158" spans="1:22" ht="15" hidden="1" customHeight="1" thickBot="1">
      <c r="A158" s="852"/>
      <c r="B158" s="853"/>
      <c r="C158" s="475">
        <v>0</v>
      </c>
      <c r="D158" s="476">
        <v>0</v>
      </c>
      <c r="E158" s="476">
        <v>0</v>
      </c>
      <c r="F158" s="476">
        <v>0</v>
      </c>
      <c r="G158" s="476">
        <v>0</v>
      </c>
      <c r="H158" s="476">
        <v>0</v>
      </c>
      <c r="I158" s="479">
        <f>+C158-D158-E158-F158-G158-H158</f>
        <v>0</v>
      </c>
      <c r="J158" s="700"/>
      <c r="K158" s="481"/>
      <c r="L158" s="481"/>
      <c r="M158" s="481"/>
      <c r="N158" s="481"/>
      <c r="O158" s="482"/>
      <c r="P158" s="273"/>
      <c r="Q158" s="273"/>
      <c r="R158" s="273"/>
      <c r="S158" s="273"/>
    </row>
    <row r="159" spans="1:22" hidden="1">
      <c r="B159" s="274"/>
      <c r="C159" s="274"/>
      <c r="D159" s="273"/>
      <c r="E159" s="273"/>
      <c r="F159" s="273"/>
      <c r="G159" s="273"/>
      <c r="H159" s="273"/>
      <c r="I159" s="273"/>
      <c r="J159" s="273"/>
      <c r="K159" s="273"/>
      <c r="L159" s="273"/>
      <c r="M159" s="273"/>
      <c r="N159" s="273"/>
      <c r="O159" s="273"/>
      <c r="P159" s="273"/>
      <c r="Q159" s="273"/>
      <c r="R159" s="273"/>
      <c r="S159" s="273"/>
    </row>
    <row r="160" spans="1:22" ht="69" hidden="1">
      <c r="A160" s="247" t="s">
        <v>1077</v>
      </c>
      <c r="B160" s="248" t="s">
        <v>1078</v>
      </c>
      <c r="C160" s="248" t="s">
        <v>1085</v>
      </c>
      <c r="D160" s="249" t="s">
        <v>1079</v>
      </c>
      <c r="E160" s="248" t="s">
        <v>1080</v>
      </c>
      <c r="F160" s="249" t="s">
        <v>1081</v>
      </c>
      <c r="G160" s="248" t="s">
        <v>1082</v>
      </c>
      <c r="H160" s="249" t="s">
        <v>1083</v>
      </c>
      <c r="I160" s="248" t="s">
        <v>1084</v>
      </c>
      <c r="J160" s="249" t="s">
        <v>1086</v>
      </c>
      <c r="K160" s="248" t="s">
        <v>1087</v>
      </c>
      <c r="L160" s="249" t="s">
        <v>1088</v>
      </c>
      <c r="M160" s="248" t="s">
        <v>1089</v>
      </c>
      <c r="N160" s="249" t="s">
        <v>1090</v>
      </c>
      <c r="O160" s="248" t="s">
        <v>1091</v>
      </c>
      <c r="P160" s="249" t="s">
        <v>1092</v>
      </c>
      <c r="Q160" s="248" t="s">
        <v>1093</v>
      </c>
      <c r="R160" s="248" t="s">
        <v>1094</v>
      </c>
      <c r="S160" s="248" t="s">
        <v>1095</v>
      </c>
    </row>
    <row r="161" spans="1:22" ht="13.8" hidden="1">
      <c r="A161" s="275" t="s">
        <v>504</v>
      </c>
      <c r="B161" s="227">
        <f>ROUNDUP((I158-D161-H161-J161-L161-P161),0)</f>
        <v>0</v>
      </c>
      <c r="C161" s="227">
        <f>B161+C136</f>
        <v>0</v>
      </c>
      <c r="D161" s="228">
        <v>0</v>
      </c>
      <c r="E161" s="227">
        <f>D161+E136</f>
        <v>0</v>
      </c>
      <c r="F161" s="228">
        <v>0</v>
      </c>
      <c r="G161" s="227">
        <f>F161+G136</f>
        <v>0</v>
      </c>
      <c r="H161" s="228">
        <v>0</v>
      </c>
      <c r="I161" s="227">
        <f>H161+I136</f>
        <v>0</v>
      </c>
      <c r="J161" s="228">
        <v>0</v>
      </c>
      <c r="K161" s="227">
        <f>J161+K136</f>
        <v>0</v>
      </c>
      <c r="L161" s="228">
        <v>0</v>
      </c>
      <c r="M161" s="227">
        <f>L161+M136</f>
        <v>0</v>
      </c>
      <c r="N161" s="228">
        <v>0</v>
      </c>
      <c r="O161" s="227">
        <f>N161+O136</f>
        <v>0</v>
      </c>
      <c r="P161" s="228">
        <v>0</v>
      </c>
      <c r="Q161" s="227">
        <f>P161+Q136</f>
        <v>0</v>
      </c>
      <c r="R161" s="276">
        <f>C161+E161+I161+K161+M161+Q161</f>
        <v>0</v>
      </c>
      <c r="S161" s="276">
        <f>R161+G161</f>
        <v>0</v>
      </c>
    </row>
    <row r="162" spans="1:22" s="278" customFormat="1" ht="13.8" hidden="1">
      <c r="A162" s="277"/>
    </row>
    <row r="163" spans="1:22" s="229" customFormat="1" ht="60" hidden="1" customHeight="1">
      <c r="A163" s="250" t="s">
        <v>1097</v>
      </c>
      <c r="B163" s="251" t="s">
        <v>1098</v>
      </c>
      <c r="C163" s="226" t="s">
        <v>1099</v>
      </c>
      <c r="D163" s="252"/>
      <c r="E163" s="252"/>
      <c r="F163" s="252"/>
      <c r="G163" s="252"/>
      <c r="H163" s="252"/>
      <c r="I163" s="252"/>
      <c r="J163" s="252"/>
      <c r="K163" s="252"/>
      <c r="L163" s="252"/>
      <c r="M163" s="252"/>
      <c r="N163" s="252"/>
      <c r="O163" s="252"/>
      <c r="P163" s="252"/>
      <c r="Q163" s="252"/>
      <c r="R163" s="226" t="s">
        <v>1094</v>
      </c>
      <c r="S163" s="226" t="s">
        <v>1095</v>
      </c>
    </row>
    <row r="164" spans="1:22" s="231" customFormat="1" ht="13.8" hidden="1">
      <c r="A164" s="230" t="s">
        <v>504</v>
      </c>
      <c r="B164" s="550">
        <f>G158</f>
        <v>0</v>
      </c>
      <c r="C164" s="255">
        <f>B164</f>
        <v>0</v>
      </c>
      <c r="D164" s="253"/>
      <c r="E164" s="253"/>
      <c r="F164" s="253"/>
      <c r="G164" s="253"/>
      <c r="H164" s="253"/>
      <c r="I164" s="253"/>
      <c r="J164" s="253"/>
      <c r="K164" s="253"/>
      <c r="L164" s="253"/>
      <c r="M164" s="253"/>
      <c r="N164" s="253"/>
      <c r="O164" s="253"/>
      <c r="P164" s="253"/>
      <c r="Q164" s="253"/>
      <c r="R164" s="276">
        <f>C164</f>
        <v>0</v>
      </c>
      <c r="S164" s="276">
        <f>R164</f>
        <v>0</v>
      </c>
    </row>
    <row r="165" spans="1:22" s="231" customFormat="1" ht="13.8" hidden="1">
      <c r="A165" s="230" t="s">
        <v>1100</v>
      </c>
      <c r="B165" s="254">
        <v>0</v>
      </c>
      <c r="C165" s="255">
        <f>B165</f>
        <v>0</v>
      </c>
      <c r="D165" s="253"/>
      <c r="E165" s="253"/>
      <c r="F165" s="253"/>
      <c r="G165" s="253"/>
      <c r="H165" s="253"/>
      <c r="I165" s="253"/>
      <c r="J165" s="253"/>
      <c r="K165" s="253"/>
      <c r="L165" s="253"/>
      <c r="M165" s="253"/>
      <c r="N165" s="253"/>
      <c r="O165" s="253"/>
      <c r="P165" s="253"/>
      <c r="Q165" s="253"/>
      <c r="R165" s="276">
        <f t="shared" ref="R165:R166" si="42">C165</f>
        <v>0</v>
      </c>
      <c r="S165" s="276">
        <f t="shared" ref="S165:S166" si="43">R165</f>
        <v>0</v>
      </c>
    </row>
    <row r="166" spans="1:22" s="234" customFormat="1" ht="14.4" hidden="1" thickBot="1">
      <c r="A166" s="256" t="s">
        <v>1101</v>
      </c>
      <c r="B166" s="257">
        <f t="shared" ref="B166" si="44">+SUM(B164:B165)</f>
        <v>0</v>
      </c>
      <c r="C166" s="233">
        <f t="shared" ref="C166" si="45">+SUM(C164:C165)</f>
        <v>0</v>
      </c>
      <c r="D166" s="225"/>
      <c r="E166" s="711" t="s">
        <v>1486</v>
      </c>
      <c r="F166" s="225"/>
      <c r="G166" s="225"/>
      <c r="H166" s="225"/>
      <c r="I166" s="225"/>
      <c r="J166" s="225"/>
      <c r="K166" s="225"/>
      <c r="L166" s="225"/>
      <c r="M166" s="225"/>
      <c r="N166" s="225"/>
      <c r="O166" s="225"/>
      <c r="P166" s="225"/>
      <c r="Q166" s="225"/>
      <c r="R166" s="276">
        <f t="shared" si="42"/>
        <v>0</v>
      </c>
      <c r="S166" s="276">
        <f t="shared" si="43"/>
        <v>0</v>
      </c>
    </row>
    <row r="167" spans="1:22" s="231" customFormat="1" ht="14.4" hidden="1" thickTop="1">
      <c r="A167" s="235"/>
    </row>
    <row r="168" spans="1:22" s="229" customFormat="1" ht="61.2" hidden="1">
      <c r="A168" s="247" t="s">
        <v>1102</v>
      </c>
      <c r="B168" s="248" t="s">
        <v>1103</v>
      </c>
      <c r="C168" s="248" t="s">
        <v>1104</v>
      </c>
      <c r="D168" s="258"/>
      <c r="E168" s="258"/>
      <c r="F168" s="258"/>
      <c r="G168" s="258"/>
      <c r="H168" s="258"/>
      <c r="I168" s="258"/>
      <c r="J168" s="258"/>
      <c r="K168" s="258"/>
      <c r="L168" s="258"/>
      <c r="M168" s="258"/>
      <c r="N168" s="258"/>
      <c r="O168" s="258"/>
      <c r="P168" s="258"/>
      <c r="Q168" s="258"/>
      <c r="R168" s="248" t="s">
        <v>1094</v>
      </c>
      <c r="S168" s="248" t="s">
        <v>1095</v>
      </c>
    </row>
    <row r="169" spans="1:22" s="231" customFormat="1" ht="12.75" hidden="1" customHeight="1">
      <c r="A169" s="230" t="s">
        <v>504</v>
      </c>
      <c r="B169" s="279">
        <f>E158</f>
        <v>0</v>
      </c>
      <c r="C169" s="279">
        <f>B169+C144</f>
        <v>0</v>
      </c>
      <c r="D169" s="280"/>
      <c r="E169" s="280"/>
      <c r="F169" s="280"/>
      <c r="G169" s="280"/>
      <c r="H169" s="280"/>
      <c r="I169" s="280"/>
      <c r="J169" s="280"/>
      <c r="K169" s="280"/>
      <c r="L169" s="280"/>
      <c r="M169" s="280"/>
      <c r="N169" s="280"/>
      <c r="O169" s="280"/>
      <c r="P169" s="280"/>
      <c r="Q169" s="280"/>
      <c r="R169" s="276">
        <f>C169</f>
        <v>0</v>
      </c>
      <c r="S169" s="276">
        <f>R169</f>
        <v>0</v>
      </c>
    </row>
    <row r="170" spans="1:22" s="231" customFormat="1" ht="12.75" hidden="1" customHeight="1">
      <c r="A170" s="230" t="s">
        <v>1100</v>
      </c>
      <c r="B170" s="259">
        <v>0</v>
      </c>
      <c r="C170" s="279">
        <f>B170+C145</f>
        <v>0</v>
      </c>
      <c r="D170" s="280"/>
      <c r="E170" s="280"/>
      <c r="F170" s="280"/>
      <c r="G170" s="280"/>
      <c r="H170" s="280"/>
      <c r="I170" s="280"/>
      <c r="J170" s="280"/>
      <c r="K170" s="280"/>
      <c r="L170" s="280"/>
      <c r="M170" s="280"/>
      <c r="N170" s="280"/>
      <c r="O170" s="280"/>
      <c r="P170" s="280"/>
      <c r="Q170" s="280"/>
      <c r="R170" s="276">
        <f t="shared" ref="R170:R171" si="46">C170</f>
        <v>0</v>
      </c>
      <c r="S170" s="276">
        <f t="shared" ref="S170:S171" si="47">R170</f>
        <v>0</v>
      </c>
    </row>
    <row r="171" spans="1:22" s="234" customFormat="1" ht="14.4" hidden="1" thickBot="1">
      <c r="A171" s="256" t="s">
        <v>1101</v>
      </c>
      <c r="B171" s="233">
        <f>+SUM(B169:B170)</f>
        <v>0</v>
      </c>
      <c r="C171" s="233">
        <f>+SUM(C169:C170)</f>
        <v>0</v>
      </c>
      <c r="D171" s="260"/>
      <c r="E171" s="260"/>
      <c r="F171" s="260"/>
      <c r="G171" s="260"/>
      <c r="H171" s="260"/>
      <c r="I171" s="260"/>
      <c r="J171" s="260"/>
      <c r="K171" s="260"/>
      <c r="L171" s="260"/>
      <c r="M171" s="260"/>
      <c r="N171" s="260"/>
      <c r="O171" s="260"/>
      <c r="P171" s="260"/>
      <c r="Q171" s="260"/>
      <c r="R171" s="276">
        <f t="shared" si="46"/>
        <v>0</v>
      </c>
      <c r="S171" s="276">
        <f t="shared" si="47"/>
        <v>0</v>
      </c>
    </row>
    <row r="172" spans="1:22" s="229" customFormat="1" ht="14.4" hidden="1" thickTop="1">
      <c r="A172" s="236"/>
      <c r="B172" s="236"/>
      <c r="C172" s="236"/>
      <c r="D172" s="236"/>
      <c r="E172" s="236"/>
      <c r="F172" s="236"/>
      <c r="G172" s="236"/>
      <c r="H172" s="236"/>
      <c r="I172" s="236"/>
      <c r="J172" s="236"/>
      <c r="K172" s="236"/>
      <c r="L172" s="236"/>
      <c r="M172" s="236"/>
      <c r="N172" s="236"/>
      <c r="O172" s="236"/>
      <c r="P172" s="236"/>
      <c r="Q172" s="236"/>
      <c r="R172" s="236"/>
      <c r="S172" s="231"/>
      <c r="T172" s="231"/>
      <c r="U172" s="231"/>
      <c r="V172" s="231"/>
    </row>
    <row r="173" spans="1:22" s="231" customFormat="1" ht="61.2" hidden="1">
      <c r="A173" s="250" t="s">
        <v>1105</v>
      </c>
      <c r="B173" s="226" t="s">
        <v>1106</v>
      </c>
      <c r="C173" s="226" t="s">
        <v>1107</v>
      </c>
      <c r="D173" s="252"/>
      <c r="E173" s="252"/>
      <c r="F173" s="252"/>
      <c r="G173" s="252"/>
      <c r="H173" s="252"/>
      <c r="I173" s="252"/>
      <c r="J173" s="252"/>
      <c r="K173" s="252"/>
      <c r="L173" s="252"/>
      <c r="M173" s="252"/>
      <c r="N173" s="252"/>
      <c r="O173" s="252"/>
      <c r="P173" s="252"/>
      <c r="Q173" s="252"/>
      <c r="R173" s="226" t="s">
        <v>1094</v>
      </c>
      <c r="S173" s="226" t="s">
        <v>1095</v>
      </c>
      <c r="T173" s="229"/>
      <c r="U173" s="229"/>
    </row>
    <row r="174" spans="1:22" s="231" customFormat="1" ht="13.8" hidden="1">
      <c r="A174" s="230" t="s">
        <v>504</v>
      </c>
      <c r="B174" s="279">
        <f>F158</f>
        <v>0</v>
      </c>
      <c r="C174" s="279">
        <f>B174+C149</f>
        <v>0</v>
      </c>
      <c r="D174" s="253"/>
      <c r="E174" s="253"/>
      <c r="F174" s="253"/>
      <c r="G174" s="253"/>
      <c r="H174" s="253"/>
      <c r="I174" s="253"/>
      <c r="J174" s="253"/>
      <c r="K174" s="253"/>
      <c r="L174" s="253"/>
      <c r="M174" s="253"/>
      <c r="N174" s="253"/>
      <c r="O174" s="253"/>
      <c r="P174" s="253"/>
      <c r="Q174" s="253"/>
      <c r="R174" s="276">
        <f>C174</f>
        <v>0</v>
      </c>
      <c r="S174" s="276">
        <f>R174</f>
        <v>0</v>
      </c>
    </row>
    <row r="175" spans="1:22" s="237" customFormat="1" ht="13.8" hidden="1">
      <c r="A175" s="230" t="s">
        <v>1100</v>
      </c>
      <c r="B175" s="259">
        <v>0</v>
      </c>
      <c r="C175" s="279">
        <f>B175+C150</f>
        <v>0</v>
      </c>
      <c r="D175" s="253"/>
      <c r="E175" s="253"/>
      <c r="F175" s="253"/>
      <c r="G175" s="253"/>
      <c r="H175" s="253"/>
      <c r="I175" s="253"/>
      <c r="J175" s="253"/>
      <c r="K175" s="253"/>
      <c r="L175" s="253"/>
      <c r="M175" s="253"/>
      <c r="N175" s="253"/>
      <c r="O175" s="253"/>
      <c r="P175" s="253"/>
      <c r="Q175" s="253"/>
      <c r="R175" s="276">
        <f t="shared" ref="R175:R176" si="48">C175</f>
        <v>0</v>
      </c>
      <c r="S175" s="276">
        <f t="shared" ref="S175:S176" si="49">R175</f>
        <v>0</v>
      </c>
      <c r="T175" s="231"/>
      <c r="U175" s="231"/>
    </row>
    <row r="176" spans="1:22" s="278" customFormat="1" ht="14.4" hidden="1" thickBot="1">
      <c r="A176" s="232" t="s">
        <v>1101</v>
      </c>
      <c r="B176" s="233">
        <f>+SUM(B174:B175)</f>
        <v>0</v>
      </c>
      <c r="C176" s="233">
        <f>+SUM(C174:C175)+F$5</f>
        <v>0</v>
      </c>
      <c r="D176" s="225"/>
      <c r="E176" s="225"/>
      <c r="F176" s="225"/>
      <c r="G176" s="225"/>
      <c r="H176" s="225"/>
      <c r="I176" s="225"/>
      <c r="J176" s="225"/>
      <c r="K176" s="225"/>
      <c r="L176" s="225"/>
      <c r="M176" s="225"/>
      <c r="N176" s="225"/>
      <c r="O176" s="225"/>
      <c r="P176" s="225"/>
      <c r="Q176" s="225"/>
      <c r="R176" s="276">
        <f t="shared" si="48"/>
        <v>0</v>
      </c>
      <c r="S176" s="276">
        <f t="shared" si="49"/>
        <v>0</v>
      </c>
      <c r="T176" s="237"/>
      <c r="U176" s="237"/>
    </row>
    <row r="177" spans="1:20" s="278" customFormat="1" ht="15" hidden="1" thickTop="1" thickBot="1">
      <c r="A177" s="238"/>
      <c r="B177" s="261">
        <f>C158+B165+B170+B175</f>
        <v>0</v>
      </c>
      <c r="C177" s="466"/>
      <c r="D177" s="278" t="s">
        <v>1462</v>
      </c>
      <c r="F177" s="238"/>
      <c r="G177" s="238"/>
      <c r="H177" s="238"/>
      <c r="I177" s="238"/>
      <c r="J177" s="238"/>
      <c r="K177" s="238"/>
      <c r="L177" s="238"/>
      <c r="M177" s="239"/>
      <c r="N177" s="237"/>
      <c r="O177" s="237"/>
      <c r="P177" s="237"/>
      <c r="Q177" s="237"/>
      <c r="R177" s="263">
        <f>R161+R166+R171+R176</f>
        <v>0</v>
      </c>
      <c r="S177" s="263">
        <f>S161+S166+S171+S176</f>
        <v>0</v>
      </c>
      <c r="T177" s="237"/>
    </row>
    <row r="178" spans="1:20" s="278" customFormat="1" ht="14.4" hidden="1" thickTop="1">
      <c r="A178" s="238"/>
      <c r="B178" s="238">
        <f>B161+B164+B169+B174</f>
        <v>0</v>
      </c>
      <c r="C178" s="238"/>
      <c r="D178" s="238" t="s">
        <v>1108</v>
      </c>
      <c r="F178" s="238"/>
      <c r="G178" s="238"/>
      <c r="H178" s="238"/>
      <c r="I178" s="238"/>
      <c r="J178" s="238"/>
      <c r="K178" s="238"/>
      <c r="L178" s="238"/>
      <c r="M178" s="239"/>
      <c r="N178" s="237"/>
      <c r="O178" s="237"/>
      <c r="P178" s="237"/>
      <c r="Q178" s="237"/>
      <c r="R178" s="669">
        <f>R161+R164+R169+R174</f>
        <v>0</v>
      </c>
      <c r="S178" s="669">
        <f>S161+S164+S169+S174</f>
        <v>0</v>
      </c>
      <c r="T178" s="237"/>
    </row>
    <row r="179" spans="1:20" s="278" customFormat="1" ht="13.8" hidden="1">
      <c r="A179" s="238"/>
      <c r="B179" s="238">
        <f>+B175+B170+B165</f>
        <v>0</v>
      </c>
      <c r="C179" s="238"/>
      <c r="D179" s="238" t="s">
        <v>1463</v>
      </c>
      <c r="E179" s="238"/>
      <c r="F179" s="238"/>
      <c r="G179" s="238"/>
      <c r="H179" s="238"/>
      <c r="I179" s="238"/>
      <c r="J179" s="238"/>
      <c r="K179" s="238"/>
      <c r="L179" s="238"/>
      <c r="M179" s="239"/>
      <c r="N179" s="237"/>
      <c r="O179" s="237"/>
      <c r="P179" s="237"/>
      <c r="Q179" s="237"/>
      <c r="R179" s="238">
        <f>+R175+R170+R165</f>
        <v>0</v>
      </c>
      <c r="S179" s="238">
        <f>+S175+S170+S165</f>
        <v>0</v>
      </c>
      <c r="T179" s="237"/>
    </row>
    <row r="180" spans="1:20" s="278" customFormat="1" ht="13.8" hidden="1">
      <c r="A180" s="238"/>
      <c r="B180" s="238"/>
      <c r="C180" s="238"/>
      <c r="D180" s="238"/>
      <c r="E180" s="238"/>
      <c r="F180" s="238"/>
      <c r="G180" s="238"/>
      <c r="H180" s="238"/>
      <c r="I180" s="238"/>
      <c r="J180" s="238"/>
      <c r="K180" s="238"/>
      <c r="L180" s="238"/>
      <c r="M180" s="239"/>
      <c r="N180" s="237"/>
      <c r="O180" s="237"/>
      <c r="P180" s="237"/>
      <c r="Q180" s="237"/>
      <c r="R180" s="265"/>
      <c r="S180" s="265"/>
      <c r="T180" s="237"/>
    </row>
    <row r="181" spans="1:20" ht="14.4" hidden="1" thickBot="1">
      <c r="A181" s="268"/>
      <c r="B181" s="269"/>
      <c r="C181" s="270"/>
      <c r="D181" s="854" t="s">
        <v>1075</v>
      </c>
      <c r="E181" s="855"/>
      <c r="F181" s="856"/>
      <c r="G181" s="857" t="s">
        <v>1356</v>
      </c>
      <c r="H181" s="858"/>
      <c r="I181" s="478" t="s">
        <v>1356</v>
      </c>
      <c r="J181" s="238"/>
      <c r="K181" s="238"/>
      <c r="L181" s="238"/>
      <c r="M181" s="239"/>
      <c r="N181" s="237"/>
      <c r="O181" s="237"/>
    </row>
    <row r="182" spans="1:20" ht="45" hidden="1" customHeight="1" thickBot="1">
      <c r="A182" s="850">
        <v>44044</v>
      </c>
      <c r="B182" s="851"/>
      <c r="C182" s="271" t="s">
        <v>1076</v>
      </c>
      <c r="D182" s="272" t="s">
        <v>1621</v>
      </c>
      <c r="E182" s="272" t="s">
        <v>1361</v>
      </c>
      <c r="F182" s="272" t="s">
        <v>1362</v>
      </c>
      <c r="G182" s="477" t="s">
        <v>1358</v>
      </c>
      <c r="H182" s="477" t="s">
        <v>1357</v>
      </c>
      <c r="I182" s="480" t="s">
        <v>1359</v>
      </c>
      <c r="J182" s="859" t="s">
        <v>1611</v>
      </c>
      <c r="K182" s="860"/>
      <c r="L182" s="860"/>
      <c r="M182" s="860"/>
      <c r="N182" s="860"/>
      <c r="O182" s="861"/>
      <c r="P182" s="273"/>
      <c r="Q182" s="273"/>
      <c r="R182" s="273"/>
      <c r="S182" s="273"/>
    </row>
    <row r="183" spans="1:20" ht="15" hidden="1" customHeight="1" thickBot="1">
      <c r="A183" s="852"/>
      <c r="B183" s="853"/>
      <c r="C183" s="475">
        <v>0</v>
      </c>
      <c r="D183" s="476">
        <v>0</v>
      </c>
      <c r="E183" s="476">
        <v>0</v>
      </c>
      <c r="F183" s="476">
        <v>0</v>
      </c>
      <c r="G183" s="476">
        <v>0</v>
      </c>
      <c r="H183" s="476">
        <v>0</v>
      </c>
      <c r="I183" s="479">
        <f>+C183-D183-E183-F183-G183-H183</f>
        <v>0</v>
      </c>
      <c r="J183" s="700"/>
      <c r="K183" s="481"/>
      <c r="L183" s="481"/>
      <c r="M183" s="481"/>
      <c r="N183" s="481"/>
      <c r="O183" s="482"/>
      <c r="P183" s="273"/>
      <c r="Q183" s="273"/>
      <c r="R183" s="273"/>
      <c r="S183" s="273"/>
    </row>
    <row r="184" spans="1:20" hidden="1">
      <c r="B184" s="274"/>
      <c r="C184" s="274"/>
      <c r="D184" s="273"/>
      <c r="E184" s="273"/>
      <c r="F184" s="273"/>
      <c r="G184" s="273"/>
      <c r="H184" s="273"/>
      <c r="I184" s="273"/>
      <c r="J184" s="273"/>
      <c r="K184" s="273"/>
      <c r="L184" s="273"/>
      <c r="M184" s="273"/>
      <c r="N184" s="273"/>
      <c r="O184" s="273"/>
      <c r="P184" s="273"/>
      <c r="Q184" s="273"/>
      <c r="R184" s="273"/>
      <c r="S184" s="273"/>
    </row>
    <row r="185" spans="1:20" ht="69" hidden="1">
      <c r="A185" s="247" t="s">
        <v>1077</v>
      </c>
      <c r="B185" s="248" t="s">
        <v>1078</v>
      </c>
      <c r="C185" s="248" t="s">
        <v>1085</v>
      </c>
      <c r="D185" s="249" t="s">
        <v>1079</v>
      </c>
      <c r="E185" s="248" t="s">
        <v>1080</v>
      </c>
      <c r="F185" s="249" t="s">
        <v>1081</v>
      </c>
      <c r="G185" s="248" t="s">
        <v>1082</v>
      </c>
      <c r="H185" s="249" t="s">
        <v>1083</v>
      </c>
      <c r="I185" s="248" t="s">
        <v>1084</v>
      </c>
      <c r="J185" s="249" t="s">
        <v>1086</v>
      </c>
      <c r="K185" s="248" t="s">
        <v>1087</v>
      </c>
      <c r="L185" s="249" t="s">
        <v>1088</v>
      </c>
      <c r="M185" s="248" t="s">
        <v>1089</v>
      </c>
      <c r="N185" s="249" t="s">
        <v>1090</v>
      </c>
      <c r="O185" s="248" t="s">
        <v>1091</v>
      </c>
      <c r="P185" s="249" t="s">
        <v>1092</v>
      </c>
      <c r="Q185" s="248" t="s">
        <v>1093</v>
      </c>
      <c r="R185" s="248" t="s">
        <v>1094</v>
      </c>
      <c r="S185" s="248" t="s">
        <v>1095</v>
      </c>
    </row>
    <row r="186" spans="1:20" ht="13.8" hidden="1">
      <c r="A186" s="275" t="s">
        <v>504</v>
      </c>
      <c r="B186" s="227">
        <f>ROUNDUP((I183-D186-H186-J186-L186-P186),0)</f>
        <v>0</v>
      </c>
      <c r="C186" s="227">
        <f>B186+C161</f>
        <v>0</v>
      </c>
      <c r="D186" s="228">
        <v>0</v>
      </c>
      <c r="E186" s="227">
        <f>D186+E161</f>
        <v>0</v>
      </c>
      <c r="F186" s="228">
        <v>0</v>
      </c>
      <c r="G186" s="227">
        <f>F186+G161</f>
        <v>0</v>
      </c>
      <c r="H186" s="228">
        <v>0</v>
      </c>
      <c r="I186" s="227">
        <f>H186+I161</f>
        <v>0</v>
      </c>
      <c r="J186" s="228">
        <v>0</v>
      </c>
      <c r="K186" s="227">
        <f>J186+K161</f>
        <v>0</v>
      </c>
      <c r="L186" s="228">
        <v>0</v>
      </c>
      <c r="M186" s="227">
        <f>L186+M161</f>
        <v>0</v>
      </c>
      <c r="N186" s="228">
        <v>0</v>
      </c>
      <c r="O186" s="227">
        <f>N186+O161</f>
        <v>0</v>
      </c>
      <c r="P186" s="228">
        <v>0</v>
      </c>
      <c r="Q186" s="227">
        <f>P186+Q161</f>
        <v>0</v>
      </c>
      <c r="R186" s="276">
        <f>C186+E186+I186+K186+M186+Q186</f>
        <v>0</v>
      </c>
      <c r="S186" s="276">
        <f>R186+G186</f>
        <v>0</v>
      </c>
    </row>
    <row r="187" spans="1:20" s="278" customFormat="1" ht="13.8" hidden="1">
      <c r="A187" s="277"/>
    </row>
    <row r="188" spans="1:20" s="229" customFormat="1" ht="60" hidden="1" customHeight="1">
      <c r="A188" s="250" t="s">
        <v>1097</v>
      </c>
      <c r="B188" s="251" t="s">
        <v>1098</v>
      </c>
      <c r="C188" s="226" t="s">
        <v>1099</v>
      </c>
      <c r="D188" s="252"/>
      <c r="E188" s="252"/>
      <c r="F188" s="252"/>
      <c r="G188" s="252"/>
      <c r="H188" s="252"/>
      <c r="I188" s="252"/>
      <c r="J188" s="252"/>
      <c r="K188" s="252"/>
      <c r="L188" s="252"/>
      <c r="M188" s="252"/>
      <c r="N188" s="252"/>
      <c r="O188" s="252"/>
      <c r="P188" s="252"/>
      <c r="Q188" s="252"/>
      <c r="R188" s="226" t="s">
        <v>1094</v>
      </c>
      <c r="S188" s="226" t="s">
        <v>1095</v>
      </c>
    </row>
    <row r="189" spans="1:20" s="231" customFormat="1" ht="13.8" hidden="1">
      <c r="A189" s="230" t="s">
        <v>504</v>
      </c>
      <c r="B189" s="550">
        <f>G183</f>
        <v>0</v>
      </c>
      <c r="C189" s="255">
        <f>B189+C164</f>
        <v>0</v>
      </c>
      <c r="D189" s="253"/>
      <c r="E189" s="253"/>
      <c r="F189" s="253"/>
      <c r="G189" s="253"/>
      <c r="H189" s="253"/>
      <c r="I189" s="253"/>
      <c r="J189" s="253"/>
      <c r="K189" s="253"/>
      <c r="L189" s="253"/>
      <c r="M189" s="253"/>
      <c r="N189" s="253"/>
      <c r="O189" s="253"/>
      <c r="P189" s="253"/>
      <c r="Q189" s="253"/>
      <c r="R189" s="276">
        <f>C189</f>
        <v>0</v>
      </c>
      <c r="S189" s="276">
        <f>R189</f>
        <v>0</v>
      </c>
    </row>
    <row r="190" spans="1:20" s="231" customFormat="1" ht="13.8" hidden="1">
      <c r="A190" s="230" t="s">
        <v>1100</v>
      </c>
      <c r="B190" s="254">
        <v>0</v>
      </c>
      <c r="C190" s="255">
        <f>B190+C165</f>
        <v>0</v>
      </c>
      <c r="D190" s="253"/>
      <c r="E190" s="253"/>
      <c r="F190" s="253"/>
      <c r="G190" s="253"/>
      <c r="H190" s="253"/>
      <c r="I190" s="253"/>
      <c r="J190" s="253"/>
      <c r="K190" s="253"/>
      <c r="L190" s="253"/>
      <c r="M190" s="253"/>
      <c r="N190" s="253"/>
      <c r="O190" s="253"/>
      <c r="P190" s="253"/>
      <c r="Q190" s="253"/>
      <c r="R190" s="276">
        <f t="shared" ref="R190:R191" si="50">C190</f>
        <v>0</v>
      </c>
      <c r="S190" s="276">
        <f t="shared" ref="S190:S191" si="51">R190</f>
        <v>0</v>
      </c>
    </row>
    <row r="191" spans="1:20" s="234" customFormat="1" ht="14.4" hidden="1" thickBot="1">
      <c r="A191" s="256" t="s">
        <v>1101</v>
      </c>
      <c r="B191" s="257">
        <f t="shared" ref="B191" si="52">+SUM(B189:B190)</f>
        <v>0</v>
      </c>
      <c r="C191" s="233">
        <f t="shared" ref="C191" si="53">+SUM(C189:C190)</f>
        <v>0</v>
      </c>
      <c r="D191" s="225"/>
      <c r="E191" s="225"/>
      <c r="F191" s="225"/>
      <c r="G191" s="225"/>
      <c r="H191" s="225"/>
      <c r="I191" s="225"/>
      <c r="J191" s="225"/>
      <c r="K191" s="225"/>
      <c r="L191" s="225"/>
      <c r="M191" s="225"/>
      <c r="N191" s="225"/>
      <c r="O191" s="225"/>
      <c r="P191" s="225"/>
      <c r="Q191" s="225"/>
      <c r="R191" s="276">
        <f t="shared" si="50"/>
        <v>0</v>
      </c>
      <c r="S191" s="276">
        <f t="shared" si="51"/>
        <v>0</v>
      </c>
    </row>
    <row r="192" spans="1:20" s="231" customFormat="1" ht="14.4" hidden="1" thickTop="1">
      <c r="A192" s="235"/>
    </row>
    <row r="193" spans="1:22" s="229" customFormat="1" ht="61.2" hidden="1">
      <c r="A193" s="247" t="s">
        <v>1102</v>
      </c>
      <c r="B193" s="248" t="s">
        <v>1103</v>
      </c>
      <c r="C193" s="248" t="s">
        <v>1104</v>
      </c>
      <c r="D193" s="258"/>
      <c r="E193" s="258"/>
      <c r="F193" s="258"/>
      <c r="G193" s="258"/>
      <c r="H193" s="258"/>
      <c r="I193" s="258"/>
      <c r="J193" s="258"/>
      <c r="K193" s="258"/>
      <c r="L193" s="258"/>
      <c r="M193" s="258"/>
      <c r="N193" s="258"/>
      <c r="O193" s="258"/>
      <c r="P193" s="258"/>
      <c r="Q193" s="258"/>
      <c r="R193" s="248" t="s">
        <v>1094</v>
      </c>
      <c r="S193" s="248" t="s">
        <v>1095</v>
      </c>
    </row>
    <row r="194" spans="1:22" s="231" customFormat="1" ht="12.75" hidden="1" customHeight="1">
      <c r="A194" s="230" t="s">
        <v>504</v>
      </c>
      <c r="B194" s="279">
        <f>E183</f>
        <v>0</v>
      </c>
      <c r="C194" s="279">
        <f>B194+C169</f>
        <v>0</v>
      </c>
      <c r="D194" s="280"/>
      <c r="E194" s="280"/>
      <c r="F194" s="280"/>
      <c r="G194" s="280"/>
      <c r="H194" s="280"/>
      <c r="I194" s="280"/>
      <c r="J194" s="280"/>
      <c r="K194" s="280"/>
      <c r="L194" s="280"/>
      <c r="M194" s="280"/>
      <c r="N194" s="280"/>
      <c r="O194" s="280"/>
      <c r="P194" s="280"/>
      <c r="Q194" s="280"/>
      <c r="R194" s="276">
        <f>C194</f>
        <v>0</v>
      </c>
      <c r="S194" s="276">
        <f>R194</f>
        <v>0</v>
      </c>
    </row>
    <row r="195" spans="1:22" s="231" customFormat="1" ht="12.75" hidden="1" customHeight="1">
      <c r="A195" s="230" t="s">
        <v>1100</v>
      </c>
      <c r="B195" s="259">
        <v>0</v>
      </c>
      <c r="C195" s="279">
        <f>B195+C170</f>
        <v>0</v>
      </c>
      <c r="D195" s="280"/>
      <c r="E195" s="280"/>
      <c r="F195" s="280"/>
      <c r="G195" s="280"/>
      <c r="H195" s="280"/>
      <c r="I195" s="280"/>
      <c r="J195" s="280"/>
      <c r="K195" s="280"/>
      <c r="L195" s="280"/>
      <c r="M195" s="280"/>
      <c r="N195" s="280"/>
      <c r="O195" s="280"/>
      <c r="P195" s="280"/>
      <c r="Q195" s="280"/>
      <c r="R195" s="276">
        <f t="shared" ref="R195:R196" si="54">C195</f>
        <v>0</v>
      </c>
      <c r="S195" s="276">
        <f t="shared" ref="S195:S196" si="55">R195</f>
        <v>0</v>
      </c>
    </row>
    <row r="196" spans="1:22" s="234" customFormat="1" ht="14.4" hidden="1" thickBot="1">
      <c r="A196" s="256" t="s">
        <v>1101</v>
      </c>
      <c r="B196" s="233">
        <f>+SUM(B194:B195)</f>
        <v>0</v>
      </c>
      <c r="C196" s="233">
        <f>+SUM(C194:C195)</f>
        <v>0</v>
      </c>
      <c r="D196" s="260"/>
      <c r="E196" s="260"/>
      <c r="F196" s="260"/>
      <c r="G196" s="260"/>
      <c r="H196" s="260"/>
      <c r="I196" s="260"/>
      <c r="J196" s="260"/>
      <c r="K196" s="260"/>
      <c r="L196" s="260"/>
      <c r="M196" s="260"/>
      <c r="N196" s="260"/>
      <c r="O196" s="260"/>
      <c r="P196" s="260"/>
      <c r="Q196" s="260"/>
      <c r="R196" s="276">
        <f t="shared" si="54"/>
        <v>0</v>
      </c>
      <c r="S196" s="276">
        <f t="shared" si="55"/>
        <v>0</v>
      </c>
    </row>
    <row r="197" spans="1:22" s="229" customFormat="1" ht="14.4" hidden="1" thickTop="1">
      <c r="A197" s="236"/>
      <c r="B197" s="236"/>
      <c r="C197" s="236"/>
      <c r="D197" s="236"/>
      <c r="E197" s="236"/>
      <c r="F197" s="236"/>
      <c r="G197" s="236"/>
      <c r="H197" s="236"/>
      <c r="I197" s="236"/>
      <c r="J197" s="236"/>
      <c r="K197" s="236"/>
      <c r="L197" s="236"/>
      <c r="M197" s="236"/>
      <c r="N197" s="236"/>
      <c r="O197" s="236"/>
      <c r="P197" s="236"/>
      <c r="Q197" s="236"/>
      <c r="R197" s="236"/>
      <c r="S197" s="231"/>
      <c r="T197" s="231"/>
      <c r="U197" s="231"/>
      <c r="V197" s="231"/>
    </row>
    <row r="198" spans="1:22" s="231" customFormat="1" ht="61.2" hidden="1">
      <c r="A198" s="250" t="s">
        <v>1105</v>
      </c>
      <c r="B198" s="226" t="s">
        <v>1106</v>
      </c>
      <c r="C198" s="226" t="s">
        <v>1107</v>
      </c>
      <c r="D198" s="252"/>
      <c r="E198" s="252"/>
      <c r="F198" s="252"/>
      <c r="G198" s="252"/>
      <c r="H198" s="252"/>
      <c r="I198" s="252"/>
      <c r="J198" s="252"/>
      <c r="K198" s="252"/>
      <c r="L198" s="252"/>
      <c r="M198" s="252"/>
      <c r="N198" s="252"/>
      <c r="O198" s="252"/>
      <c r="P198" s="252"/>
      <c r="Q198" s="252"/>
      <c r="R198" s="226" t="s">
        <v>1094</v>
      </c>
      <c r="S198" s="226" t="s">
        <v>1095</v>
      </c>
      <c r="T198" s="229"/>
      <c r="U198" s="229"/>
    </row>
    <row r="199" spans="1:22" s="231" customFormat="1" ht="13.8" hidden="1">
      <c r="A199" s="230" t="s">
        <v>504</v>
      </c>
      <c r="B199" s="279">
        <f>F183</f>
        <v>0</v>
      </c>
      <c r="C199" s="279">
        <f>B199+C174</f>
        <v>0</v>
      </c>
      <c r="D199" s="253"/>
      <c r="E199" s="253"/>
      <c r="F199" s="253"/>
      <c r="G199" s="253"/>
      <c r="H199" s="253"/>
      <c r="I199" s="253"/>
      <c r="J199" s="253"/>
      <c r="K199" s="253"/>
      <c r="L199" s="253"/>
      <c r="M199" s="253"/>
      <c r="N199" s="253"/>
      <c r="O199" s="253"/>
      <c r="P199" s="253"/>
      <c r="Q199" s="253"/>
      <c r="R199" s="276">
        <f>C199</f>
        <v>0</v>
      </c>
      <c r="S199" s="276">
        <f>R199</f>
        <v>0</v>
      </c>
    </row>
    <row r="200" spans="1:22" s="237" customFormat="1" ht="13.8" hidden="1">
      <c r="A200" s="230" t="s">
        <v>1100</v>
      </c>
      <c r="B200" s="259">
        <v>0</v>
      </c>
      <c r="C200" s="279">
        <f>B200+C175</f>
        <v>0</v>
      </c>
      <c r="D200" s="253"/>
      <c r="E200" s="253"/>
      <c r="F200" s="253"/>
      <c r="G200" s="253"/>
      <c r="H200" s="253"/>
      <c r="I200" s="253"/>
      <c r="J200" s="253"/>
      <c r="K200" s="253"/>
      <c r="L200" s="253"/>
      <c r="M200" s="253"/>
      <c r="N200" s="253"/>
      <c r="O200" s="253"/>
      <c r="P200" s="253"/>
      <c r="Q200" s="253"/>
      <c r="R200" s="276">
        <f t="shared" ref="R200:R201" si="56">C200</f>
        <v>0</v>
      </c>
      <c r="S200" s="276">
        <f t="shared" ref="S200:S201" si="57">R200</f>
        <v>0</v>
      </c>
      <c r="T200" s="231"/>
      <c r="U200" s="231"/>
    </row>
    <row r="201" spans="1:22" s="278" customFormat="1" ht="14.4" hidden="1" thickBot="1">
      <c r="A201" s="232" t="s">
        <v>1101</v>
      </c>
      <c r="B201" s="233">
        <f>+SUM(B199:B200)</f>
        <v>0</v>
      </c>
      <c r="C201" s="233">
        <f>+SUM(C199:C200)+F$5</f>
        <v>0</v>
      </c>
      <c r="D201" s="225"/>
      <c r="E201" s="225"/>
      <c r="F201" s="225"/>
      <c r="G201" s="225"/>
      <c r="H201" s="225"/>
      <c r="I201" s="225"/>
      <c r="J201" s="225"/>
      <c r="K201" s="225"/>
      <c r="L201" s="225"/>
      <c r="M201" s="225"/>
      <c r="N201" s="225"/>
      <c r="O201" s="225"/>
      <c r="P201" s="225"/>
      <c r="Q201" s="225"/>
      <c r="R201" s="276">
        <f t="shared" si="56"/>
        <v>0</v>
      </c>
      <c r="S201" s="276">
        <f t="shared" si="57"/>
        <v>0</v>
      </c>
      <c r="T201" s="237"/>
      <c r="U201" s="237"/>
    </row>
    <row r="202" spans="1:22" s="278" customFormat="1" ht="15" hidden="1" thickTop="1" thickBot="1">
      <c r="A202" s="238"/>
      <c r="B202" s="261">
        <f>C183+B190+B195+B200</f>
        <v>0</v>
      </c>
      <c r="C202" s="466"/>
      <c r="D202" s="278" t="s">
        <v>1462</v>
      </c>
      <c r="F202" s="238"/>
      <c r="G202" s="238"/>
      <c r="H202" s="238"/>
      <c r="I202" s="238"/>
      <c r="J202" s="238"/>
      <c r="K202" s="238"/>
      <c r="L202" s="238"/>
      <c r="M202" s="239"/>
      <c r="N202" s="237"/>
      <c r="O202" s="237"/>
      <c r="P202" s="237"/>
      <c r="Q202" s="237"/>
      <c r="R202" s="263">
        <f>R186+R191+R196+R201</f>
        <v>0</v>
      </c>
      <c r="S202" s="263">
        <f>S186+S191+S196+S201</f>
        <v>0</v>
      </c>
      <c r="T202" s="237"/>
    </row>
    <row r="203" spans="1:22" s="278" customFormat="1" ht="14.4" hidden="1" thickTop="1">
      <c r="A203" s="238"/>
      <c r="B203" s="238">
        <f>B186+B189+B194+B199</f>
        <v>0</v>
      </c>
      <c r="C203" s="238"/>
      <c r="D203" s="238" t="s">
        <v>1108</v>
      </c>
      <c r="F203" s="238"/>
      <c r="G203" s="238"/>
      <c r="H203" s="238"/>
      <c r="I203" s="238"/>
      <c r="J203" s="238"/>
      <c r="K203" s="238"/>
      <c r="L203" s="238"/>
      <c r="M203" s="239"/>
      <c r="N203" s="237"/>
      <c r="O203" s="237"/>
      <c r="P203" s="237"/>
      <c r="Q203" s="237"/>
      <c r="R203" s="669">
        <f>R186+R189+R194+R199</f>
        <v>0</v>
      </c>
      <c r="S203" s="669">
        <f>S186+S189+S194+S199</f>
        <v>0</v>
      </c>
      <c r="T203" s="237"/>
    </row>
    <row r="204" spans="1:22" s="278" customFormat="1" ht="13.8" hidden="1">
      <c r="A204" s="238"/>
      <c r="B204" s="238">
        <f>+B200+B195+B190</f>
        <v>0</v>
      </c>
      <c r="C204" s="238"/>
      <c r="D204" s="238" t="s">
        <v>1463</v>
      </c>
      <c r="E204" s="238"/>
      <c r="F204" s="238"/>
      <c r="G204" s="238"/>
      <c r="H204" s="238"/>
      <c r="I204" s="238"/>
      <c r="J204" s="238"/>
      <c r="K204" s="238"/>
      <c r="L204" s="238"/>
      <c r="M204" s="239"/>
      <c r="N204" s="237"/>
      <c r="O204" s="237"/>
      <c r="P204" s="237"/>
      <c r="Q204" s="237"/>
      <c r="R204" s="238">
        <f>+R200+R195+R190</f>
        <v>0</v>
      </c>
      <c r="S204" s="238">
        <f>+S200+S195+S190</f>
        <v>0</v>
      </c>
      <c r="T204" s="237"/>
    </row>
    <row r="205" spans="1:22" s="278" customFormat="1" ht="13.8" hidden="1">
      <c r="A205" s="238"/>
      <c r="B205" s="238"/>
      <c r="C205" s="238"/>
      <c r="D205" s="238"/>
      <c r="E205" s="238"/>
      <c r="F205" s="238"/>
      <c r="G205" s="238"/>
      <c r="H205" s="238"/>
      <c r="I205" s="238"/>
      <c r="J205" s="238"/>
      <c r="K205" s="238"/>
      <c r="L205" s="238"/>
      <c r="M205" s="239"/>
      <c r="N205" s="237"/>
      <c r="O205" s="237"/>
      <c r="P205" s="237"/>
      <c r="Q205" s="237"/>
      <c r="R205" s="265"/>
      <c r="S205" s="265"/>
      <c r="T205" s="237"/>
    </row>
    <row r="206" spans="1:22" ht="14.4" hidden="1" thickBot="1">
      <c r="A206" s="268"/>
      <c r="B206" s="269"/>
      <c r="C206" s="270"/>
      <c r="D206" s="854" t="s">
        <v>1075</v>
      </c>
      <c r="E206" s="855"/>
      <c r="F206" s="856"/>
      <c r="G206" s="857" t="s">
        <v>1356</v>
      </c>
      <c r="H206" s="858"/>
      <c r="I206" s="478" t="s">
        <v>1356</v>
      </c>
      <c r="J206" s="238"/>
      <c r="K206" s="238"/>
      <c r="L206" s="238"/>
      <c r="M206" s="239"/>
      <c r="N206" s="237"/>
      <c r="O206" s="237"/>
    </row>
    <row r="207" spans="1:22" ht="45" hidden="1" customHeight="1" thickBot="1">
      <c r="A207" s="850">
        <v>44075</v>
      </c>
      <c r="B207" s="851"/>
      <c r="C207" s="271" t="s">
        <v>1076</v>
      </c>
      <c r="D207" s="272" t="s">
        <v>1621</v>
      </c>
      <c r="E207" s="272" t="s">
        <v>1361</v>
      </c>
      <c r="F207" s="272" t="s">
        <v>1362</v>
      </c>
      <c r="G207" s="477" t="s">
        <v>1358</v>
      </c>
      <c r="H207" s="477" t="s">
        <v>1357</v>
      </c>
      <c r="I207" s="480" t="s">
        <v>1359</v>
      </c>
      <c r="J207" s="859" t="s">
        <v>1611</v>
      </c>
      <c r="K207" s="860"/>
      <c r="L207" s="860"/>
      <c r="M207" s="860"/>
      <c r="N207" s="860"/>
      <c r="O207" s="861"/>
      <c r="P207" s="273"/>
      <c r="Q207" s="273"/>
      <c r="R207" s="273"/>
      <c r="S207" s="273"/>
    </row>
    <row r="208" spans="1:22" ht="15" hidden="1" customHeight="1" thickBot="1">
      <c r="A208" s="852"/>
      <c r="B208" s="853"/>
      <c r="C208" s="475">
        <v>0</v>
      </c>
      <c r="D208" s="476">
        <v>0</v>
      </c>
      <c r="E208" s="476">
        <v>0</v>
      </c>
      <c r="F208" s="476">
        <v>0</v>
      </c>
      <c r="G208" s="476">
        <v>0</v>
      </c>
      <c r="H208" s="476">
        <v>0</v>
      </c>
      <c r="I208" s="479">
        <f>+C208-D208-E208-F208-G208-H208</f>
        <v>0</v>
      </c>
      <c r="J208" s="700"/>
      <c r="K208" s="481"/>
      <c r="L208" s="481"/>
      <c r="M208" s="481"/>
      <c r="N208" s="481"/>
      <c r="O208" s="482"/>
      <c r="P208" s="273"/>
      <c r="Q208" s="273"/>
      <c r="R208" s="273"/>
      <c r="S208" s="273"/>
    </row>
    <row r="209" spans="1:22" hidden="1">
      <c r="B209" s="274"/>
      <c r="C209" s="274"/>
      <c r="D209" s="273"/>
      <c r="E209" s="273"/>
      <c r="F209" s="273"/>
      <c r="G209" s="273"/>
      <c r="H209" s="273"/>
      <c r="I209" s="273"/>
      <c r="J209" s="273"/>
      <c r="K209" s="273"/>
      <c r="L209" s="273"/>
      <c r="M209" s="273"/>
      <c r="N209" s="273"/>
      <c r="O209" s="273"/>
      <c r="P209" s="273"/>
      <c r="Q209" s="273"/>
      <c r="R209" s="273"/>
      <c r="S209" s="273"/>
    </row>
    <row r="210" spans="1:22" ht="69" hidden="1">
      <c r="A210" s="247" t="s">
        <v>1077</v>
      </c>
      <c r="B210" s="248" t="s">
        <v>1078</v>
      </c>
      <c r="C210" s="248" t="s">
        <v>1085</v>
      </c>
      <c r="D210" s="249" t="s">
        <v>1079</v>
      </c>
      <c r="E210" s="248" t="s">
        <v>1080</v>
      </c>
      <c r="F210" s="249" t="s">
        <v>1081</v>
      </c>
      <c r="G210" s="248" t="s">
        <v>1082</v>
      </c>
      <c r="H210" s="249" t="s">
        <v>1083</v>
      </c>
      <c r="I210" s="248" t="s">
        <v>1084</v>
      </c>
      <c r="J210" s="249" t="s">
        <v>1086</v>
      </c>
      <c r="K210" s="248" t="s">
        <v>1087</v>
      </c>
      <c r="L210" s="249" t="s">
        <v>1088</v>
      </c>
      <c r="M210" s="248" t="s">
        <v>1089</v>
      </c>
      <c r="N210" s="249" t="s">
        <v>1090</v>
      </c>
      <c r="O210" s="248" t="s">
        <v>1091</v>
      </c>
      <c r="P210" s="249" t="s">
        <v>1092</v>
      </c>
      <c r="Q210" s="248" t="s">
        <v>1093</v>
      </c>
      <c r="R210" s="248" t="s">
        <v>1094</v>
      </c>
      <c r="S210" s="248" t="s">
        <v>1095</v>
      </c>
    </row>
    <row r="211" spans="1:22" ht="13.8" hidden="1">
      <c r="A211" s="275" t="s">
        <v>504</v>
      </c>
      <c r="B211" s="227">
        <f>ROUNDUP((I208-D211-H211-J211-L211-P211),0)</f>
        <v>0</v>
      </c>
      <c r="C211" s="227">
        <f>B211+C186</f>
        <v>0</v>
      </c>
      <c r="D211" s="228">
        <v>0</v>
      </c>
      <c r="E211" s="227">
        <f>D211+E186</f>
        <v>0</v>
      </c>
      <c r="F211" s="228">
        <v>0</v>
      </c>
      <c r="G211" s="227">
        <f>F211+G186</f>
        <v>0</v>
      </c>
      <c r="H211" s="228">
        <v>0</v>
      </c>
      <c r="I211" s="227">
        <f>H211+I186</f>
        <v>0</v>
      </c>
      <c r="J211" s="228">
        <v>0</v>
      </c>
      <c r="K211" s="227">
        <f>J211+K186</f>
        <v>0</v>
      </c>
      <c r="L211" s="228">
        <v>0</v>
      </c>
      <c r="M211" s="227">
        <f>L211+M186</f>
        <v>0</v>
      </c>
      <c r="N211" s="228">
        <v>0</v>
      </c>
      <c r="O211" s="227">
        <f>N211+O186</f>
        <v>0</v>
      </c>
      <c r="P211" s="228">
        <v>0</v>
      </c>
      <c r="Q211" s="227">
        <f>P211+Q186</f>
        <v>0</v>
      </c>
      <c r="R211" s="276">
        <f>C211+E211+I211+K211+M211+Q211</f>
        <v>0</v>
      </c>
      <c r="S211" s="276">
        <f>R211+G211</f>
        <v>0</v>
      </c>
    </row>
    <row r="212" spans="1:22" s="278" customFormat="1" ht="13.8" hidden="1">
      <c r="A212" s="277"/>
    </row>
    <row r="213" spans="1:22" s="229" customFormat="1" ht="60" hidden="1" customHeight="1">
      <c r="A213" s="250" t="s">
        <v>1097</v>
      </c>
      <c r="B213" s="251" t="s">
        <v>1098</v>
      </c>
      <c r="C213" s="226" t="s">
        <v>1099</v>
      </c>
      <c r="D213" s="252"/>
      <c r="E213" s="252"/>
      <c r="F213" s="252"/>
      <c r="G213" s="252"/>
      <c r="H213" s="252"/>
      <c r="I213" s="252"/>
      <c r="J213" s="252"/>
      <c r="K213" s="252"/>
      <c r="L213" s="252"/>
      <c r="M213" s="252"/>
      <c r="N213" s="252"/>
      <c r="O213" s="252"/>
      <c r="P213" s="252"/>
      <c r="Q213" s="252"/>
      <c r="R213" s="226" t="s">
        <v>1094</v>
      </c>
      <c r="S213" s="226" t="s">
        <v>1095</v>
      </c>
    </row>
    <row r="214" spans="1:22" s="231" customFormat="1" ht="13.8" hidden="1">
      <c r="A214" s="230" t="s">
        <v>504</v>
      </c>
      <c r="B214" s="550">
        <f>G208</f>
        <v>0</v>
      </c>
      <c r="C214" s="255">
        <f>B214+C189</f>
        <v>0</v>
      </c>
      <c r="D214" s="253"/>
      <c r="E214" s="253"/>
      <c r="F214" s="253"/>
      <c r="G214" s="253"/>
      <c r="H214" s="253"/>
      <c r="I214" s="253"/>
      <c r="J214" s="253"/>
      <c r="K214" s="253"/>
      <c r="L214" s="253"/>
      <c r="M214" s="253"/>
      <c r="N214" s="253"/>
      <c r="O214" s="253"/>
      <c r="P214" s="253"/>
      <c r="Q214" s="253"/>
      <c r="R214" s="276">
        <f>C214</f>
        <v>0</v>
      </c>
      <c r="S214" s="276">
        <f>R214</f>
        <v>0</v>
      </c>
    </row>
    <row r="215" spans="1:22" s="231" customFormat="1" ht="13.8" hidden="1">
      <c r="A215" s="230" t="s">
        <v>1100</v>
      </c>
      <c r="B215" s="254">
        <v>0</v>
      </c>
      <c r="C215" s="255">
        <f>B215+C190</f>
        <v>0</v>
      </c>
      <c r="D215" s="253"/>
      <c r="E215" s="253"/>
      <c r="F215" s="253"/>
      <c r="G215" s="253"/>
      <c r="H215" s="253"/>
      <c r="I215" s="253"/>
      <c r="J215" s="253"/>
      <c r="K215" s="253"/>
      <c r="L215" s="253"/>
      <c r="M215" s="253"/>
      <c r="N215" s="253"/>
      <c r="O215" s="253"/>
      <c r="P215" s="253"/>
      <c r="Q215" s="253"/>
      <c r="R215" s="276">
        <f t="shared" ref="R215:R216" si="58">C215</f>
        <v>0</v>
      </c>
      <c r="S215" s="276">
        <f t="shared" ref="S215:S216" si="59">R215</f>
        <v>0</v>
      </c>
    </row>
    <row r="216" spans="1:22" s="234" customFormat="1" ht="14.4" hidden="1" thickBot="1">
      <c r="A216" s="256" t="s">
        <v>1101</v>
      </c>
      <c r="B216" s="257">
        <f t="shared" ref="B216" si="60">+SUM(B214:B215)</f>
        <v>0</v>
      </c>
      <c r="C216" s="233">
        <f t="shared" ref="C216" si="61">+SUM(C214:C215)</f>
        <v>0</v>
      </c>
      <c r="D216" s="225"/>
      <c r="E216" s="225"/>
      <c r="F216" s="225"/>
      <c r="G216" s="225"/>
      <c r="H216" s="225"/>
      <c r="I216" s="225"/>
      <c r="J216" s="225"/>
      <c r="K216" s="225"/>
      <c r="L216" s="225"/>
      <c r="M216" s="225"/>
      <c r="N216" s="225"/>
      <c r="O216" s="225"/>
      <c r="P216" s="225"/>
      <c r="Q216" s="225"/>
      <c r="R216" s="276">
        <f t="shared" si="58"/>
        <v>0</v>
      </c>
      <c r="S216" s="276">
        <f t="shared" si="59"/>
        <v>0</v>
      </c>
    </row>
    <row r="217" spans="1:22" s="231" customFormat="1" ht="14.4" hidden="1" thickTop="1">
      <c r="A217" s="235"/>
    </row>
    <row r="218" spans="1:22" s="229" customFormat="1" ht="61.2" hidden="1">
      <c r="A218" s="247" t="s">
        <v>1102</v>
      </c>
      <c r="B218" s="248" t="s">
        <v>1103</v>
      </c>
      <c r="C218" s="248" t="s">
        <v>1104</v>
      </c>
      <c r="D218" s="258"/>
      <c r="E218" s="258"/>
      <c r="F218" s="258"/>
      <c r="G218" s="258"/>
      <c r="H218" s="258"/>
      <c r="I218" s="258"/>
      <c r="J218" s="258"/>
      <c r="K218" s="258"/>
      <c r="L218" s="258"/>
      <c r="M218" s="258"/>
      <c r="N218" s="258"/>
      <c r="O218" s="258"/>
      <c r="P218" s="258"/>
      <c r="Q218" s="258"/>
      <c r="R218" s="248" t="s">
        <v>1094</v>
      </c>
      <c r="S218" s="248" t="s">
        <v>1095</v>
      </c>
    </row>
    <row r="219" spans="1:22" s="231" customFormat="1" ht="12.75" hidden="1" customHeight="1">
      <c r="A219" s="230" t="s">
        <v>504</v>
      </c>
      <c r="B219" s="279">
        <f>E208</f>
        <v>0</v>
      </c>
      <c r="C219" s="279">
        <f>B219+C194</f>
        <v>0</v>
      </c>
      <c r="D219" s="280"/>
      <c r="E219" s="280"/>
      <c r="F219" s="280"/>
      <c r="G219" s="280"/>
      <c r="H219" s="280"/>
      <c r="I219" s="280"/>
      <c r="J219" s="280"/>
      <c r="K219" s="280"/>
      <c r="L219" s="280"/>
      <c r="M219" s="280"/>
      <c r="N219" s="280"/>
      <c r="O219" s="280"/>
      <c r="P219" s="280"/>
      <c r="Q219" s="280"/>
      <c r="R219" s="276">
        <f>C219</f>
        <v>0</v>
      </c>
      <c r="S219" s="276">
        <f>R219</f>
        <v>0</v>
      </c>
    </row>
    <row r="220" spans="1:22" s="231" customFormat="1" ht="12.75" hidden="1" customHeight="1">
      <c r="A220" s="230" t="s">
        <v>1100</v>
      </c>
      <c r="B220" s="259">
        <v>0</v>
      </c>
      <c r="C220" s="279">
        <f>B220+C195</f>
        <v>0</v>
      </c>
      <c r="D220" s="280"/>
      <c r="E220" s="280"/>
      <c r="F220" s="280"/>
      <c r="G220" s="280"/>
      <c r="H220" s="280"/>
      <c r="I220" s="280"/>
      <c r="J220" s="280"/>
      <c r="K220" s="280"/>
      <c r="L220" s="280"/>
      <c r="M220" s="280"/>
      <c r="N220" s="280"/>
      <c r="O220" s="280"/>
      <c r="P220" s="280"/>
      <c r="Q220" s="280"/>
      <c r="R220" s="276">
        <f t="shared" ref="R220:R221" si="62">C220</f>
        <v>0</v>
      </c>
      <c r="S220" s="276">
        <f t="shared" ref="S220:S221" si="63">R220</f>
        <v>0</v>
      </c>
    </row>
    <row r="221" spans="1:22" s="234" customFormat="1" ht="14.4" hidden="1" thickBot="1">
      <c r="A221" s="256" t="s">
        <v>1101</v>
      </c>
      <c r="B221" s="233">
        <f>+SUM(B219:B220)</f>
        <v>0</v>
      </c>
      <c r="C221" s="233">
        <f>+SUM(C219:C220)</f>
        <v>0</v>
      </c>
      <c r="D221" s="260"/>
      <c r="E221" s="260"/>
      <c r="F221" s="260"/>
      <c r="G221" s="260"/>
      <c r="H221" s="260"/>
      <c r="I221" s="260"/>
      <c r="J221" s="260"/>
      <c r="K221" s="260"/>
      <c r="L221" s="260"/>
      <c r="M221" s="260"/>
      <c r="N221" s="260"/>
      <c r="O221" s="260"/>
      <c r="P221" s="260"/>
      <c r="Q221" s="260"/>
      <c r="R221" s="276">
        <f t="shared" si="62"/>
        <v>0</v>
      </c>
      <c r="S221" s="276">
        <f t="shared" si="63"/>
        <v>0</v>
      </c>
    </row>
    <row r="222" spans="1:22" s="229" customFormat="1" ht="14.4" hidden="1" thickTop="1">
      <c r="A222" s="236"/>
      <c r="B222" s="236"/>
      <c r="C222" s="236"/>
      <c r="D222" s="236"/>
      <c r="E222" s="236"/>
      <c r="F222" s="236"/>
      <c r="G222" s="236"/>
      <c r="H222" s="236"/>
      <c r="I222" s="236"/>
      <c r="J222" s="236"/>
      <c r="K222" s="236"/>
      <c r="L222" s="236"/>
      <c r="M222" s="236"/>
      <c r="N222" s="236"/>
      <c r="O222" s="236"/>
      <c r="P222" s="236"/>
      <c r="Q222" s="236"/>
      <c r="R222" s="236"/>
      <c r="S222" s="231"/>
      <c r="T222" s="231"/>
      <c r="U222" s="231"/>
      <c r="V222" s="231"/>
    </row>
    <row r="223" spans="1:22" s="231" customFormat="1" ht="61.2" hidden="1">
      <c r="A223" s="250" t="s">
        <v>1105</v>
      </c>
      <c r="B223" s="226" t="s">
        <v>1106</v>
      </c>
      <c r="C223" s="226" t="s">
        <v>1107</v>
      </c>
      <c r="D223" s="252"/>
      <c r="E223" s="252"/>
      <c r="F223" s="252"/>
      <c r="G223" s="252"/>
      <c r="H223" s="252"/>
      <c r="I223" s="252"/>
      <c r="J223" s="252"/>
      <c r="K223" s="252"/>
      <c r="L223" s="252"/>
      <c r="M223" s="252"/>
      <c r="N223" s="252"/>
      <c r="O223" s="252"/>
      <c r="P223" s="252"/>
      <c r="Q223" s="252"/>
      <c r="R223" s="226" t="s">
        <v>1094</v>
      </c>
      <c r="S223" s="226" t="s">
        <v>1095</v>
      </c>
      <c r="T223" s="229"/>
      <c r="U223" s="229"/>
    </row>
    <row r="224" spans="1:22" s="231" customFormat="1" ht="13.8" hidden="1">
      <c r="A224" s="230" t="s">
        <v>504</v>
      </c>
      <c r="B224" s="279">
        <f>F208</f>
        <v>0</v>
      </c>
      <c r="C224" s="279">
        <f>B224+C199</f>
        <v>0</v>
      </c>
      <c r="D224" s="253"/>
      <c r="E224" s="253"/>
      <c r="F224" s="253"/>
      <c r="G224" s="253"/>
      <c r="H224" s="253"/>
      <c r="I224" s="253"/>
      <c r="J224" s="253"/>
      <c r="K224" s="253"/>
      <c r="L224" s="253"/>
      <c r="M224" s="253"/>
      <c r="N224" s="253"/>
      <c r="O224" s="253"/>
      <c r="P224" s="253"/>
      <c r="Q224" s="253"/>
      <c r="R224" s="276">
        <f>C224</f>
        <v>0</v>
      </c>
      <c r="S224" s="276">
        <f>R224</f>
        <v>0</v>
      </c>
    </row>
    <row r="225" spans="1:21" s="237" customFormat="1" ht="13.8" hidden="1">
      <c r="A225" s="230" t="s">
        <v>1100</v>
      </c>
      <c r="B225" s="259">
        <v>0</v>
      </c>
      <c r="C225" s="279">
        <f>B225+C200</f>
        <v>0</v>
      </c>
      <c r="D225" s="253"/>
      <c r="E225" s="253"/>
      <c r="F225" s="253"/>
      <c r="G225" s="253"/>
      <c r="H225" s="253"/>
      <c r="I225" s="253"/>
      <c r="J225" s="253"/>
      <c r="K225" s="253"/>
      <c r="L225" s="253"/>
      <c r="M225" s="253"/>
      <c r="N225" s="253"/>
      <c r="O225" s="253"/>
      <c r="P225" s="253"/>
      <c r="Q225" s="253"/>
      <c r="R225" s="276">
        <f t="shared" ref="R225:R226" si="64">C225</f>
        <v>0</v>
      </c>
      <c r="S225" s="276">
        <f t="shared" ref="S225:S226" si="65">R225</f>
        <v>0</v>
      </c>
      <c r="T225" s="231"/>
      <c r="U225" s="231"/>
    </row>
    <row r="226" spans="1:21" s="278" customFormat="1" ht="14.4" hidden="1" thickBot="1">
      <c r="A226" s="232" t="s">
        <v>1101</v>
      </c>
      <c r="B226" s="233">
        <f>+SUM(B224:B225)</f>
        <v>0</v>
      </c>
      <c r="C226" s="233">
        <f>+SUM(C224:C225)+F$5</f>
        <v>0</v>
      </c>
      <c r="D226" s="712" t="e">
        <f>MIPPA!I3</f>
        <v>#N/A</v>
      </c>
      <c r="E226" s="713" t="s">
        <v>1487</v>
      </c>
      <c r="F226" s="225"/>
      <c r="G226" s="225"/>
      <c r="H226" s="225"/>
      <c r="I226" s="225"/>
      <c r="J226" s="225"/>
      <c r="K226" s="225"/>
      <c r="L226" s="225"/>
      <c r="M226" s="225"/>
      <c r="N226" s="225"/>
      <c r="O226" s="225"/>
      <c r="P226" s="225"/>
      <c r="Q226" s="225"/>
      <c r="R226" s="276">
        <f t="shared" si="64"/>
        <v>0</v>
      </c>
      <c r="S226" s="276">
        <f t="shared" si="65"/>
        <v>0</v>
      </c>
      <c r="T226" s="237"/>
      <c r="U226" s="237"/>
    </row>
    <row r="227" spans="1:21" s="278" customFormat="1" ht="15" hidden="1" thickTop="1" thickBot="1">
      <c r="A227" s="238"/>
      <c r="B227" s="261">
        <f>C208+B215+B220+B225</f>
        <v>0</v>
      </c>
      <c r="C227" s="466"/>
      <c r="D227" s="278" t="s">
        <v>1462</v>
      </c>
      <c r="H227" s="238"/>
      <c r="I227" s="238"/>
      <c r="J227" s="238"/>
      <c r="K227" s="238"/>
      <c r="L227" s="238"/>
      <c r="M227" s="239"/>
      <c r="N227" s="237"/>
      <c r="O227" s="237"/>
      <c r="P227" s="237"/>
      <c r="Q227" s="237"/>
      <c r="R227" s="263">
        <f>R211+R216+R221+R226</f>
        <v>0</v>
      </c>
      <c r="S227" s="263">
        <f>S211+S216+S221+S226</f>
        <v>0</v>
      </c>
      <c r="T227" s="237"/>
    </row>
    <row r="228" spans="1:21" s="278" customFormat="1" ht="14.4" hidden="1" thickTop="1">
      <c r="A228" s="238"/>
      <c r="B228" s="238">
        <f>B211+B214+B219+B224</f>
        <v>0</v>
      </c>
      <c r="C228" s="238"/>
      <c r="D228" s="238" t="s">
        <v>1108</v>
      </c>
      <c r="F228" s="238"/>
      <c r="G228" s="238"/>
      <c r="H228" s="238"/>
      <c r="I228" s="238"/>
      <c r="J228" s="238"/>
      <c r="K228" s="238"/>
      <c r="L228" s="238"/>
      <c r="M228" s="239"/>
      <c r="N228" s="237"/>
      <c r="O228" s="237"/>
      <c r="P228" s="237"/>
      <c r="Q228" s="237"/>
      <c r="R228" s="669">
        <f>R211+R214+R219+R224</f>
        <v>0</v>
      </c>
      <c r="S228" s="669">
        <f>S211+S214+S219+S224</f>
        <v>0</v>
      </c>
      <c r="T228" s="237"/>
    </row>
    <row r="229" spans="1:21" s="278" customFormat="1" ht="13.8" hidden="1">
      <c r="A229" s="238"/>
      <c r="B229" s="238">
        <f>+B225+B220+B215</f>
        <v>0</v>
      </c>
      <c r="C229" s="238"/>
      <c r="D229" s="238" t="s">
        <v>1463</v>
      </c>
      <c r="E229" s="238"/>
      <c r="F229" s="238"/>
      <c r="G229" s="238"/>
      <c r="H229" s="238"/>
      <c r="I229" s="238"/>
      <c r="J229" s="238"/>
      <c r="K229" s="238"/>
      <c r="L229" s="238"/>
      <c r="M229" s="239"/>
      <c r="N229" s="237"/>
      <c r="O229" s="237"/>
      <c r="P229" s="237"/>
      <c r="Q229" s="237"/>
      <c r="R229" s="238">
        <f>+R225+R220+R215</f>
        <v>0</v>
      </c>
      <c r="S229" s="238">
        <f>+S225+S220+S215</f>
        <v>0</v>
      </c>
      <c r="T229" s="237"/>
    </row>
    <row r="230" spans="1:21" s="278" customFormat="1" ht="13.8" hidden="1">
      <c r="A230" s="238"/>
      <c r="B230" s="238"/>
      <c r="C230" s="238"/>
      <c r="D230" s="238"/>
      <c r="E230" s="238"/>
      <c r="F230" s="238"/>
      <c r="G230" s="238"/>
      <c r="H230" s="238"/>
      <c r="I230" s="238"/>
      <c r="J230" s="238"/>
      <c r="K230" s="238"/>
      <c r="L230" s="238"/>
      <c r="M230" s="239"/>
      <c r="N230" s="237"/>
      <c r="O230" s="237"/>
      <c r="P230" s="237"/>
      <c r="Q230" s="237"/>
      <c r="R230" s="265"/>
      <c r="S230" s="265"/>
      <c r="T230" s="237"/>
    </row>
    <row r="231" spans="1:21" ht="14.4" hidden="1" thickBot="1">
      <c r="A231" s="268"/>
      <c r="B231" s="269"/>
      <c r="C231" s="270"/>
      <c r="D231" s="854" t="s">
        <v>1075</v>
      </c>
      <c r="E231" s="855"/>
      <c r="F231" s="856"/>
      <c r="G231" s="857" t="s">
        <v>1356</v>
      </c>
      <c r="H231" s="858"/>
      <c r="I231" s="478" t="s">
        <v>1356</v>
      </c>
      <c r="J231" s="238"/>
      <c r="K231" s="238"/>
      <c r="L231" s="238"/>
      <c r="M231" s="239"/>
      <c r="N231" s="237"/>
      <c r="O231" s="237"/>
    </row>
    <row r="232" spans="1:21" ht="45" hidden="1" customHeight="1" thickBot="1">
      <c r="A232" s="850">
        <v>44105</v>
      </c>
      <c r="B232" s="851"/>
      <c r="C232" s="271" t="s">
        <v>1076</v>
      </c>
      <c r="D232" s="272" t="s">
        <v>1621</v>
      </c>
      <c r="E232" s="272" t="s">
        <v>1361</v>
      </c>
      <c r="F232" s="272" t="s">
        <v>1362</v>
      </c>
      <c r="G232" s="477" t="s">
        <v>1358</v>
      </c>
      <c r="H232" s="477" t="s">
        <v>1357</v>
      </c>
      <c r="I232" s="480" t="s">
        <v>1359</v>
      </c>
      <c r="J232" s="859" t="s">
        <v>1611</v>
      </c>
      <c r="K232" s="860"/>
      <c r="L232" s="860"/>
      <c r="M232" s="860"/>
      <c r="N232" s="860"/>
      <c r="O232" s="861"/>
      <c r="P232" s="273"/>
      <c r="Q232" s="273"/>
      <c r="R232" s="273"/>
      <c r="S232" s="273"/>
    </row>
    <row r="233" spans="1:21" ht="15" hidden="1" customHeight="1" thickBot="1">
      <c r="A233" s="852"/>
      <c r="B233" s="853"/>
      <c r="C233" s="475">
        <v>0</v>
      </c>
      <c r="D233" s="476">
        <v>0</v>
      </c>
      <c r="E233" s="476">
        <v>0</v>
      </c>
      <c r="F233" s="476">
        <v>0</v>
      </c>
      <c r="G233" s="476">
        <v>0</v>
      </c>
      <c r="H233" s="476">
        <v>0</v>
      </c>
      <c r="I233" s="479">
        <f>+C233-D233-E233-F233-G233-H233</f>
        <v>0</v>
      </c>
      <c r="J233" s="700"/>
      <c r="K233" s="481"/>
      <c r="L233" s="481"/>
      <c r="M233" s="481"/>
      <c r="N233" s="481"/>
      <c r="O233" s="482"/>
      <c r="P233" s="273"/>
      <c r="Q233" s="273"/>
      <c r="R233" s="273"/>
      <c r="S233" s="273"/>
    </row>
    <row r="234" spans="1:21" hidden="1">
      <c r="B234" s="274"/>
      <c r="C234" s="274"/>
      <c r="D234" s="273"/>
      <c r="E234" s="273"/>
      <c r="F234" s="273"/>
      <c r="G234" s="273"/>
      <c r="H234" s="273"/>
      <c r="I234" s="273"/>
      <c r="J234" s="273"/>
      <c r="K234" s="273"/>
      <c r="L234" s="273"/>
      <c r="M234" s="273"/>
      <c r="N234" s="273"/>
      <c r="O234" s="273"/>
      <c r="P234" s="273"/>
      <c r="Q234" s="273"/>
      <c r="R234" s="273"/>
      <c r="S234" s="273"/>
    </row>
    <row r="235" spans="1:21" ht="69" hidden="1">
      <c r="A235" s="247" t="s">
        <v>1077</v>
      </c>
      <c r="B235" s="248" t="s">
        <v>1078</v>
      </c>
      <c r="C235" s="248" t="s">
        <v>1085</v>
      </c>
      <c r="D235" s="249" t="s">
        <v>1079</v>
      </c>
      <c r="E235" s="248" t="s">
        <v>1080</v>
      </c>
      <c r="F235" s="249" t="s">
        <v>1081</v>
      </c>
      <c r="G235" s="248" t="s">
        <v>1082</v>
      </c>
      <c r="H235" s="249" t="s">
        <v>1083</v>
      </c>
      <c r="I235" s="248" t="s">
        <v>1084</v>
      </c>
      <c r="J235" s="249" t="s">
        <v>1086</v>
      </c>
      <c r="K235" s="248" t="s">
        <v>1087</v>
      </c>
      <c r="L235" s="249" t="s">
        <v>1088</v>
      </c>
      <c r="M235" s="248" t="s">
        <v>1089</v>
      </c>
      <c r="N235" s="249" t="s">
        <v>1090</v>
      </c>
      <c r="O235" s="248" t="s">
        <v>1091</v>
      </c>
      <c r="P235" s="249" t="s">
        <v>1092</v>
      </c>
      <c r="Q235" s="248" t="s">
        <v>1093</v>
      </c>
      <c r="R235" s="248" t="s">
        <v>1094</v>
      </c>
      <c r="S235" s="248" t="s">
        <v>1095</v>
      </c>
    </row>
    <row r="236" spans="1:21" ht="13.8" hidden="1">
      <c r="A236" s="275" t="s">
        <v>504</v>
      </c>
      <c r="B236" s="227">
        <f>ROUNDUP((I233-D236-H236-J236-L236-P236),0)</f>
        <v>0</v>
      </c>
      <c r="C236" s="227">
        <f>B236+C211</f>
        <v>0</v>
      </c>
      <c r="D236" s="228">
        <v>0</v>
      </c>
      <c r="E236" s="227">
        <f>D236+E211</f>
        <v>0</v>
      </c>
      <c r="F236" s="228">
        <v>0</v>
      </c>
      <c r="G236" s="227">
        <f>F236+G211</f>
        <v>0</v>
      </c>
      <c r="H236" s="228">
        <v>0</v>
      </c>
      <c r="I236" s="227">
        <f>H236+I211</f>
        <v>0</v>
      </c>
      <c r="J236" s="228">
        <v>0</v>
      </c>
      <c r="K236" s="227">
        <f>J236+K211</f>
        <v>0</v>
      </c>
      <c r="L236" s="228">
        <v>0</v>
      </c>
      <c r="M236" s="227">
        <f>L236+M211</f>
        <v>0</v>
      </c>
      <c r="N236" s="228">
        <v>0</v>
      </c>
      <c r="O236" s="227">
        <f>N236+O211</f>
        <v>0</v>
      </c>
      <c r="P236" s="228">
        <v>0</v>
      </c>
      <c r="Q236" s="227">
        <f>P236+Q211</f>
        <v>0</v>
      </c>
      <c r="R236" s="276">
        <f>C236+E236+I236+K236+M236+Q236</f>
        <v>0</v>
      </c>
      <c r="S236" s="276">
        <f>R236+G236</f>
        <v>0</v>
      </c>
    </row>
    <row r="237" spans="1:21" s="278" customFormat="1" ht="13.8" hidden="1">
      <c r="A237" s="277"/>
    </row>
    <row r="238" spans="1:21" s="229" customFormat="1" ht="60" hidden="1" customHeight="1">
      <c r="A238" s="250" t="s">
        <v>1097</v>
      </c>
      <c r="B238" s="251" t="s">
        <v>1098</v>
      </c>
      <c r="C238" s="226" t="s">
        <v>1099</v>
      </c>
      <c r="D238" s="252"/>
      <c r="E238" s="252"/>
      <c r="F238" s="252"/>
      <c r="G238" s="252"/>
      <c r="H238" s="252"/>
      <c r="I238" s="252"/>
      <c r="J238" s="252"/>
      <c r="K238" s="252"/>
      <c r="L238" s="252"/>
      <c r="M238" s="252"/>
      <c r="N238" s="252"/>
      <c r="O238" s="252"/>
      <c r="P238" s="252"/>
      <c r="Q238" s="252"/>
      <c r="R238" s="226" t="s">
        <v>1094</v>
      </c>
      <c r="S238" s="226" t="s">
        <v>1095</v>
      </c>
    </row>
    <row r="239" spans="1:21" s="231" customFormat="1" ht="13.8" hidden="1">
      <c r="A239" s="230" t="s">
        <v>504</v>
      </c>
      <c r="B239" s="550">
        <f>G233</f>
        <v>0</v>
      </c>
      <c r="C239" s="255">
        <f>B239+C214</f>
        <v>0</v>
      </c>
      <c r="D239" s="253"/>
      <c r="E239" s="253"/>
      <c r="F239" s="253"/>
      <c r="G239" s="253"/>
      <c r="H239" s="253"/>
      <c r="I239" s="253"/>
      <c r="J239" s="253"/>
      <c r="K239" s="253"/>
      <c r="L239" s="253"/>
      <c r="M239" s="253"/>
      <c r="N239" s="253"/>
      <c r="O239" s="253"/>
      <c r="P239" s="253"/>
      <c r="Q239" s="253"/>
      <c r="R239" s="276">
        <f>C239</f>
        <v>0</v>
      </c>
      <c r="S239" s="276">
        <f>R239</f>
        <v>0</v>
      </c>
    </row>
    <row r="240" spans="1:21" s="231" customFormat="1" ht="13.8" hidden="1">
      <c r="A240" s="230" t="s">
        <v>1100</v>
      </c>
      <c r="B240" s="254">
        <v>0</v>
      </c>
      <c r="C240" s="255">
        <f>B240+C215</f>
        <v>0</v>
      </c>
      <c r="D240" s="253"/>
      <c r="E240" s="253"/>
      <c r="F240" s="253"/>
      <c r="G240" s="253"/>
      <c r="H240" s="253"/>
      <c r="I240" s="253"/>
      <c r="J240" s="253"/>
      <c r="K240" s="253"/>
      <c r="L240" s="253"/>
      <c r="M240" s="253"/>
      <c r="N240" s="253"/>
      <c r="O240" s="253"/>
      <c r="P240" s="253"/>
      <c r="Q240" s="253"/>
      <c r="R240" s="276">
        <f t="shared" ref="R240:R241" si="66">C240</f>
        <v>0</v>
      </c>
      <c r="S240" s="276">
        <f t="shared" ref="S240:S241" si="67">R240</f>
        <v>0</v>
      </c>
    </row>
    <row r="241" spans="1:22" s="234" customFormat="1" ht="14.4" hidden="1" thickBot="1">
      <c r="A241" s="256" t="s">
        <v>1101</v>
      </c>
      <c r="B241" s="257">
        <f t="shared" ref="B241" si="68">+SUM(B239:B240)</f>
        <v>0</v>
      </c>
      <c r="C241" s="233">
        <f t="shared" ref="C241" si="69">+SUM(C239:C240)</f>
        <v>0</v>
      </c>
      <c r="D241" s="225"/>
      <c r="E241" s="225"/>
      <c r="F241" s="225"/>
      <c r="G241" s="225"/>
      <c r="H241" s="225"/>
      <c r="I241" s="225"/>
      <c r="J241" s="225"/>
      <c r="K241" s="225"/>
      <c r="L241" s="225"/>
      <c r="M241" s="225"/>
      <c r="N241" s="225"/>
      <c r="O241" s="225"/>
      <c r="P241" s="225"/>
      <c r="Q241" s="225"/>
      <c r="R241" s="276">
        <f t="shared" si="66"/>
        <v>0</v>
      </c>
      <c r="S241" s="276">
        <f t="shared" si="67"/>
        <v>0</v>
      </c>
    </row>
    <row r="242" spans="1:22" s="231" customFormat="1" ht="14.4" hidden="1" thickTop="1">
      <c r="A242" s="235"/>
    </row>
    <row r="243" spans="1:22" s="229" customFormat="1" ht="61.2" hidden="1">
      <c r="A243" s="247" t="s">
        <v>1102</v>
      </c>
      <c r="B243" s="248" t="s">
        <v>1103</v>
      </c>
      <c r="C243" s="248" t="s">
        <v>1104</v>
      </c>
      <c r="D243" s="258"/>
      <c r="E243" s="258"/>
      <c r="F243" s="258"/>
      <c r="G243" s="258"/>
      <c r="H243" s="258"/>
      <c r="I243" s="258"/>
      <c r="J243" s="258"/>
      <c r="K243" s="258"/>
      <c r="L243" s="258"/>
      <c r="M243" s="258"/>
      <c r="N243" s="258"/>
      <c r="O243" s="258"/>
      <c r="P243" s="258"/>
      <c r="Q243" s="258"/>
      <c r="R243" s="248" t="s">
        <v>1094</v>
      </c>
      <c r="S243" s="248" t="s">
        <v>1095</v>
      </c>
    </row>
    <row r="244" spans="1:22" s="231" customFormat="1" ht="12.75" hidden="1" customHeight="1">
      <c r="A244" s="230" t="s">
        <v>504</v>
      </c>
      <c r="B244" s="279">
        <f>E233</f>
        <v>0</v>
      </c>
      <c r="C244" s="279">
        <f>B244+C219</f>
        <v>0</v>
      </c>
      <c r="D244" s="280"/>
      <c r="E244" s="280"/>
      <c r="F244" s="280"/>
      <c r="G244" s="280"/>
      <c r="H244" s="280"/>
      <c r="I244" s="280"/>
      <c r="J244" s="280"/>
      <c r="K244" s="280"/>
      <c r="L244" s="280"/>
      <c r="M244" s="280"/>
      <c r="N244" s="280"/>
      <c r="O244" s="280"/>
      <c r="P244" s="280"/>
      <c r="Q244" s="280"/>
      <c r="R244" s="276">
        <f>C244</f>
        <v>0</v>
      </c>
      <c r="S244" s="276">
        <f>R244</f>
        <v>0</v>
      </c>
    </row>
    <row r="245" spans="1:22" s="231" customFormat="1" ht="12.75" hidden="1" customHeight="1">
      <c r="A245" s="230" t="s">
        <v>1100</v>
      </c>
      <c r="B245" s="259">
        <v>0</v>
      </c>
      <c r="C245" s="279">
        <f>B245+C220</f>
        <v>0</v>
      </c>
      <c r="D245" s="280"/>
      <c r="E245" s="280"/>
      <c r="F245" s="280"/>
      <c r="G245" s="280"/>
      <c r="H245" s="280"/>
      <c r="I245" s="280"/>
      <c r="J245" s="280"/>
      <c r="K245" s="280"/>
      <c r="L245" s="280"/>
      <c r="M245" s="280"/>
      <c r="N245" s="280"/>
      <c r="O245" s="280"/>
      <c r="P245" s="280"/>
      <c r="Q245" s="280"/>
      <c r="R245" s="276">
        <f t="shared" ref="R245:R246" si="70">C245</f>
        <v>0</v>
      </c>
      <c r="S245" s="276">
        <f t="shared" ref="S245:S246" si="71">R245</f>
        <v>0</v>
      </c>
    </row>
    <row r="246" spans="1:22" s="234" customFormat="1" ht="14.4" hidden="1" thickBot="1">
      <c r="A246" s="256" t="s">
        <v>1101</v>
      </c>
      <c r="B246" s="233">
        <f>+SUM(B244:B245)</f>
        <v>0</v>
      </c>
      <c r="C246" s="233">
        <f>+SUM(C244:C245)</f>
        <v>0</v>
      </c>
      <c r="D246" s="260"/>
      <c r="E246" s="260"/>
      <c r="F246" s="260"/>
      <c r="G246" s="260"/>
      <c r="H246" s="260"/>
      <c r="I246" s="260"/>
      <c r="J246" s="260"/>
      <c r="K246" s="260"/>
      <c r="L246" s="260"/>
      <c r="M246" s="260"/>
      <c r="N246" s="260"/>
      <c r="O246" s="260"/>
      <c r="P246" s="260"/>
      <c r="Q246" s="260"/>
      <c r="R246" s="276">
        <f t="shared" si="70"/>
        <v>0</v>
      </c>
      <c r="S246" s="276">
        <f t="shared" si="71"/>
        <v>0</v>
      </c>
    </row>
    <row r="247" spans="1:22" s="229" customFormat="1" ht="14.4" hidden="1" thickTop="1">
      <c r="A247" s="236"/>
      <c r="B247" s="236"/>
      <c r="C247" s="236"/>
      <c r="D247" s="236"/>
      <c r="E247" s="236"/>
      <c r="F247" s="236"/>
      <c r="G247" s="236"/>
      <c r="H247" s="236"/>
      <c r="I247" s="236"/>
      <c r="J247" s="236"/>
      <c r="K247" s="236"/>
      <c r="L247" s="236"/>
      <c r="M247" s="236"/>
      <c r="N247" s="236"/>
      <c r="O247" s="236"/>
      <c r="P247" s="236"/>
      <c r="Q247" s="236"/>
      <c r="R247" s="236"/>
      <c r="S247" s="231"/>
      <c r="T247" s="231"/>
      <c r="U247" s="231"/>
      <c r="V247" s="231"/>
    </row>
    <row r="248" spans="1:22" s="231" customFormat="1" ht="61.2" hidden="1">
      <c r="A248" s="250" t="s">
        <v>1105</v>
      </c>
      <c r="B248" s="226" t="s">
        <v>1106</v>
      </c>
      <c r="C248" s="226" t="s">
        <v>1107</v>
      </c>
      <c r="D248" s="252"/>
      <c r="E248" s="252"/>
      <c r="F248" s="252"/>
      <c r="G248" s="252"/>
      <c r="H248" s="252"/>
      <c r="I248" s="252"/>
      <c r="J248" s="252"/>
      <c r="K248" s="252"/>
      <c r="L248" s="252"/>
      <c r="M248" s="252"/>
      <c r="N248" s="252"/>
      <c r="O248" s="252"/>
      <c r="P248" s="252"/>
      <c r="Q248" s="252"/>
      <c r="R248" s="226" t="s">
        <v>1094</v>
      </c>
      <c r="S248" s="226" t="s">
        <v>1095</v>
      </c>
      <c r="T248" s="229"/>
      <c r="U248" s="229"/>
    </row>
    <row r="249" spans="1:22" s="231" customFormat="1" ht="13.8" hidden="1">
      <c r="A249" s="230" t="s">
        <v>504</v>
      </c>
      <c r="B249" s="279">
        <f>F233</f>
        <v>0</v>
      </c>
      <c r="C249" s="279">
        <f>B249</f>
        <v>0</v>
      </c>
      <c r="D249" s="253"/>
      <c r="E249" s="253"/>
      <c r="F249" s="253"/>
      <c r="G249" s="253"/>
      <c r="H249" s="253"/>
      <c r="I249" s="253"/>
      <c r="J249" s="253"/>
      <c r="K249" s="253"/>
      <c r="L249" s="253"/>
      <c r="M249" s="253"/>
      <c r="N249" s="253"/>
      <c r="O249" s="253"/>
      <c r="P249" s="253"/>
      <c r="Q249" s="253"/>
      <c r="R249" s="276">
        <f>C249</f>
        <v>0</v>
      </c>
      <c r="S249" s="276">
        <f>R249</f>
        <v>0</v>
      </c>
    </row>
    <row r="250" spans="1:22" s="237" customFormat="1" ht="13.8" hidden="1">
      <c r="A250" s="230" t="s">
        <v>1100</v>
      </c>
      <c r="B250" s="259">
        <v>0</v>
      </c>
      <c r="C250" s="279">
        <f>B250</f>
        <v>0</v>
      </c>
      <c r="D250" s="253"/>
      <c r="E250" s="253"/>
      <c r="F250" s="253"/>
      <c r="G250" s="253"/>
      <c r="H250" s="253"/>
      <c r="I250" s="253"/>
      <c r="J250" s="253"/>
      <c r="K250" s="253"/>
      <c r="L250" s="253"/>
      <c r="M250" s="253"/>
      <c r="N250" s="253"/>
      <c r="O250" s="253"/>
      <c r="P250" s="253"/>
      <c r="Q250" s="253"/>
      <c r="R250" s="276">
        <f t="shared" ref="R250:R251" si="72">C250</f>
        <v>0</v>
      </c>
      <c r="S250" s="276">
        <f t="shared" ref="S250:S251" si="73">R250</f>
        <v>0</v>
      </c>
      <c r="T250" s="231"/>
      <c r="U250" s="231"/>
    </row>
    <row r="251" spans="1:22" s="278" customFormat="1" ht="14.4" hidden="1" thickBot="1">
      <c r="A251" s="232" t="s">
        <v>1101</v>
      </c>
      <c r="B251" s="233">
        <f>+SUM(B249:B250)</f>
        <v>0</v>
      </c>
      <c r="C251" s="233">
        <f>+SUM(C249:C250)</f>
        <v>0</v>
      </c>
      <c r="D251" s="225"/>
      <c r="E251" s="711" t="s">
        <v>1488</v>
      </c>
      <c r="F251" s="225"/>
      <c r="G251" s="225"/>
      <c r="H251" s="225"/>
      <c r="I251" s="225"/>
      <c r="J251" s="225"/>
      <c r="K251" s="225"/>
      <c r="L251" s="225"/>
      <c r="M251" s="225"/>
      <c r="N251" s="225"/>
      <c r="O251" s="225"/>
      <c r="P251" s="225"/>
      <c r="Q251" s="225"/>
      <c r="R251" s="276">
        <f t="shared" si="72"/>
        <v>0</v>
      </c>
      <c r="S251" s="276">
        <f t="shared" si="73"/>
        <v>0</v>
      </c>
      <c r="T251" s="237"/>
      <c r="U251" s="237"/>
    </row>
    <row r="252" spans="1:22" s="278" customFormat="1" ht="15" hidden="1" thickTop="1" thickBot="1">
      <c r="A252" s="238"/>
      <c r="B252" s="261">
        <f>C233+B240+B245+B250</f>
        <v>0</v>
      </c>
      <c r="C252" s="466"/>
      <c r="D252" s="278" t="s">
        <v>1462</v>
      </c>
      <c r="F252" s="238"/>
      <c r="G252" s="710"/>
      <c r="H252" s="238"/>
      <c r="I252" s="238"/>
      <c r="J252" s="238"/>
      <c r="K252" s="238"/>
      <c r="L252" s="238"/>
      <c r="M252" s="239"/>
      <c r="N252" s="237"/>
      <c r="O252" s="237"/>
      <c r="P252" s="237"/>
      <c r="Q252" s="237"/>
      <c r="R252" s="263">
        <f>R236+R241+R246+R251</f>
        <v>0</v>
      </c>
      <c r="S252" s="263">
        <f>S236+S241+S246+S251</f>
        <v>0</v>
      </c>
      <c r="T252" s="237"/>
    </row>
    <row r="253" spans="1:22" s="278" customFormat="1" ht="14.4" hidden="1" thickTop="1">
      <c r="A253" s="238"/>
      <c r="B253" s="238">
        <f>B236+B239+B244+B249</f>
        <v>0</v>
      </c>
      <c r="C253" s="238"/>
      <c r="D253" s="238" t="s">
        <v>1108</v>
      </c>
      <c r="F253" s="238"/>
      <c r="G253" s="238"/>
      <c r="H253" s="238"/>
      <c r="I253" s="238"/>
      <c r="J253" s="238"/>
      <c r="K253" s="238"/>
      <c r="L253" s="238"/>
      <c r="M253" s="239"/>
      <c r="N253" s="237"/>
      <c r="O253" s="237"/>
      <c r="P253" s="237"/>
      <c r="Q253" s="237"/>
      <c r="R253" s="669">
        <f>R236+R239+R244+R249</f>
        <v>0</v>
      </c>
      <c r="S253" s="669">
        <f>S236+S239+S244+S249</f>
        <v>0</v>
      </c>
      <c r="T253" s="237"/>
    </row>
    <row r="254" spans="1:22" s="278" customFormat="1" ht="13.8" hidden="1">
      <c r="A254" s="238"/>
      <c r="B254" s="238">
        <f>+B250+B245+B240</f>
        <v>0</v>
      </c>
      <c r="C254" s="238"/>
      <c r="D254" s="238" t="s">
        <v>1463</v>
      </c>
      <c r="E254" s="238"/>
      <c r="F254" s="238"/>
      <c r="G254" s="238"/>
      <c r="H254" s="238"/>
      <c r="I254" s="238"/>
      <c r="J254" s="238"/>
      <c r="K254" s="238"/>
      <c r="L254" s="238"/>
      <c r="M254" s="239"/>
      <c r="N254" s="237"/>
      <c r="O254" s="237"/>
      <c r="P254" s="237"/>
      <c r="Q254" s="237"/>
      <c r="R254" s="238">
        <f>+R250+R245+R240</f>
        <v>0</v>
      </c>
      <c r="S254" s="238">
        <f>+S250+S245+S240</f>
        <v>0</v>
      </c>
      <c r="T254" s="237"/>
    </row>
    <row r="255" spans="1:22" s="278" customFormat="1" ht="13.8" hidden="1">
      <c r="A255" s="238"/>
      <c r="B255" s="238"/>
      <c r="C255" s="238"/>
      <c r="D255" s="238"/>
      <c r="E255" s="238"/>
      <c r="F255" s="238"/>
      <c r="G255" s="238"/>
      <c r="H255" s="238"/>
      <c r="I255" s="238"/>
      <c r="J255" s="238"/>
      <c r="K255" s="238"/>
      <c r="L255" s="238"/>
      <c r="M255" s="239"/>
      <c r="N255" s="237"/>
      <c r="O255" s="237"/>
      <c r="P255" s="237"/>
      <c r="Q255" s="237"/>
      <c r="R255" s="265"/>
      <c r="S255" s="265"/>
      <c r="T255" s="237"/>
    </row>
    <row r="256" spans="1:22" ht="14.4" hidden="1" thickBot="1">
      <c r="A256" s="268"/>
      <c r="B256" s="269"/>
      <c r="C256" s="270"/>
      <c r="D256" s="854" t="s">
        <v>1075</v>
      </c>
      <c r="E256" s="855"/>
      <c r="F256" s="856"/>
      <c r="G256" s="857" t="s">
        <v>1356</v>
      </c>
      <c r="H256" s="858"/>
      <c r="I256" s="478" t="s">
        <v>1356</v>
      </c>
      <c r="J256" s="238"/>
      <c r="K256" s="238"/>
      <c r="L256" s="238"/>
      <c r="M256" s="239"/>
      <c r="N256" s="237"/>
      <c r="O256" s="237"/>
    </row>
    <row r="257" spans="1:22" ht="45" hidden="1" customHeight="1" thickBot="1">
      <c r="A257" s="850">
        <v>44136</v>
      </c>
      <c r="B257" s="851"/>
      <c r="C257" s="271" t="s">
        <v>1076</v>
      </c>
      <c r="D257" s="272" t="s">
        <v>1621</v>
      </c>
      <c r="E257" s="272" t="s">
        <v>1361</v>
      </c>
      <c r="F257" s="272" t="s">
        <v>1362</v>
      </c>
      <c r="G257" s="477" t="s">
        <v>1358</v>
      </c>
      <c r="H257" s="477" t="s">
        <v>1357</v>
      </c>
      <c r="I257" s="480" t="s">
        <v>1359</v>
      </c>
      <c r="J257" s="859" t="s">
        <v>1611</v>
      </c>
      <c r="K257" s="860"/>
      <c r="L257" s="860"/>
      <c r="M257" s="860"/>
      <c r="N257" s="860"/>
      <c r="O257" s="861"/>
      <c r="P257" s="273"/>
      <c r="Q257" s="273"/>
      <c r="R257" s="273"/>
      <c r="S257" s="273"/>
    </row>
    <row r="258" spans="1:22" ht="15" hidden="1" customHeight="1" thickBot="1">
      <c r="A258" s="852"/>
      <c r="B258" s="853"/>
      <c r="C258" s="475">
        <v>0</v>
      </c>
      <c r="D258" s="476">
        <v>0</v>
      </c>
      <c r="E258" s="476">
        <v>0</v>
      </c>
      <c r="F258" s="476">
        <v>0</v>
      </c>
      <c r="G258" s="476">
        <v>0</v>
      </c>
      <c r="H258" s="476">
        <v>0</v>
      </c>
      <c r="I258" s="479">
        <f>+C258-D258-E258-F258-G258-H258</f>
        <v>0</v>
      </c>
      <c r="J258" s="700"/>
      <c r="K258" s="481"/>
      <c r="L258" s="481"/>
      <c r="M258" s="481"/>
      <c r="N258" s="481"/>
      <c r="O258" s="482"/>
      <c r="P258" s="273"/>
      <c r="Q258" s="273"/>
      <c r="R258" s="273"/>
      <c r="S258" s="273"/>
    </row>
    <row r="259" spans="1:22" hidden="1">
      <c r="B259" s="274"/>
      <c r="C259" s="274"/>
      <c r="D259" s="273"/>
      <c r="E259" s="273"/>
      <c r="F259" s="273"/>
      <c r="G259" s="273"/>
      <c r="H259" s="273"/>
      <c r="I259" s="273"/>
      <c r="J259" s="273"/>
      <c r="K259" s="273"/>
      <c r="L259" s="273"/>
      <c r="M259" s="273"/>
      <c r="N259" s="273"/>
      <c r="O259" s="273"/>
      <c r="P259" s="273"/>
      <c r="Q259" s="273"/>
      <c r="R259" s="273"/>
      <c r="S259" s="273"/>
    </row>
    <row r="260" spans="1:22" ht="69" hidden="1">
      <c r="A260" s="247" t="s">
        <v>1077</v>
      </c>
      <c r="B260" s="248" t="s">
        <v>1078</v>
      </c>
      <c r="C260" s="248" t="s">
        <v>1085</v>
      </c>
      <c r="D260" s="249" t="s">
        <v>1079</v>
      </c>
      <c r="E260" s="248" t="s">
        <v>1080</v>
      </c>
      <c r="F260" s="249" t="s">
        <v>1081</v>
      </c>
      <c r="G260" s="248" t="s">
        <v>1082</v>
      </c>
      <c r="H260" s="249" t="s">
        <v>1083</v>
      </c>
      <c r="I260" s="248" t="s">
        <v>1084</v>
      </c>
      <c r="J260" s="249" t="s">
        <v>1086</v>
      </c>
      <c r="K260" s="248" t="s">
        <v>1087</v>
      </c>
      <c r="L260" s="249" t="s">
        <v>1088</v>
      </c>
      <c r="M260" s="248" t="s">
        <v>1089</v>
      </c>
      <c r="N260" s="249" t="s">
        <v>1090</v>
      </c>
      <c r="O260" s="248" t="s">
        <v>1091</v>
      </c>
      <c r="P260" s="249" t="s">
        <v>1092</v>
      </c>
      <c r="Q260" s="248" t="s">
        <v>1093</v>
      </c>
      <c r="R260" s="248" t="s">
        <v>1094</v>
      </c>
      <c r="S260" s="248" t="s">
        <v>1095</v>
      </c>
    </row>
    <row r="261" spans="1:22" ht="13.8" hidden="1">
      <c r="A261" s="275" t="s">
        <v>504</v>
      </c>
      <c r="B261" s="227">
        <f>ROUNDUP((I258-D261-H261-J261-L261-P261),0)</f>
        <v>0</v>
      </c>
      <c r="C261" s="227">
        <f>B261+C236</f>
        <v>0</v>
      </c>
      <c r="D261" s="228">
        <v>0</v>
      </c>
      <c r="E261" s="227">
        <f>D261+E236</f>
        <v>0</v>
      </c>
      <c r="F261" s="228">
        <v>0</v>
      </c>
      <c r="G261" s="227">
        <f>F261+G236</f>
        <v>0</v>
      </c>
      <c r="H261" s="228">
        <v>0</v>
      </c>
      <c r="I261" s="227">
        <f>H261+I236</f>
        <v>0</v>
      </c>
      <c r="J261" s="228">
        <v>0</v>
      </c>
      <c r="K261" s="227">
        <f>J261+K236</f>
        <v>0</v>
      </c>
      <c r="L261" s="228">
        <v>0</v>
      </c>
      <c r="M261" s="227">
        <f>L261+M236</f>
        <v>0</v>
      </c>
      <c r="N261" s="228">
        <v>0</v>
      </c>
      <c r="O261" s="227">
        <f>N261+O236</f>
        <v>0</v>
      </c>
      <c r="P261" s="228">
        <v>0</v>
      </c>
      <c r="Q261" s="227">
        <f>P261+Q236</f>
        <v>0</v>
      </c>
      <c r="R261" s="276">
        <f>C261+E261+I261+K261+M261+Q261</f>
        <v>0</v>
      </c>
      <c r="S261" s="276">
        <f>R261+G261</f>
        <v>0</v>
      </c>
    </row>
    <row r="262" spans="1:22" s="278" customFormat="1" ht="13.8" hidden="1">
      <c r="A262" s="277"/>
    </row>
    <row r="263" spans="1:22" s="229" customFormat="1" ht="60" hidden="1" customHeight="1">
      <c r="A263" s="250" t="s">
        <v>1097</v>
      </c>
      <c r="B263" s="251" t="s">
        <v>1098</v>
      </c>
      <c r="C263" s="226" t="s">
        <v>1099</v>
      </c>
      <c r="D263" s="252"/>
      <c r="E263" s="252"/>
      <c r="F263" s="252"/>
      <c r="G263" s="252"/>
      <c r="H263" s="252"/>
      <c r="I263" s="252"/>
      <c r="J263" s="252"/>
      <c r="K263" s="252"/>
      <c r="L263" s="252"/>
      <c r="M263" s="252"/>
      <c r="N263" s="252"/>
      <c r="O263" s="252"/>
      <c r="P263" s="252"/>
      <c r="Q263" s="252"/>
      <c r="R263" s="226" t="s">
        <v>1094</v>
      </c>
      <c r="S263" s="226" t="s">
        <v>1095</v>
      </c>
    </row>
    <row r="264" spans="1:22" s="231" customFormat="1" ht="13.8" hidden="1">
      <c r="A264" s="230" t="s">
        <v>504</v>
      </c>
      <c r="B264" s="550">
        <f>G258</f>
        <v>0</v>
      </c>
      <c r="C264" s="255">
        <f>B264+C239</f>
        <v>0</v>
      </c>
      <c r="D264" s="253"/>
      <c r="E264" s="253"/>
      <c r="F264" s="253"/>
      <c r="G264" s="253"/>
      <c r="H264" s="253"/>
      <c r="I264" s="253"/>
      <c r="J264" s="253"/>
      <c r="K264" s="253"/>
      <c r="L264" s="253"/>
      <c r="M264" s="253"/>
      <c r="N264" s="253"/>
      <c r="O264" s="253"/>
      <c r="P264" s="253"/>
      <c r="Q264" s="253"/>
      <c r="R264" s="276">
        <f>C264</f>
        <v>0</v>
      </c>
      <c r="S264" s="276">
        <f>R264</f>
        <v>0</v>
      </c>
    </row>
    <row r="265" spans="1:22" s="231" customFormat="1" ht="13.8" hidden="1">
      <c r="A265" s="230" t="s">
        <v>1100</v>
      </c>
      <c r="B265" s="254">
        <v>0</v>
      </c>
      <c r="C265" s="255">
        <f>B265+C240</f>
        <v>0</v>
      </c>
      <c r="D265" s="253"/>
      <c r="E265" s="253"/>
      <c r="F265" s="253"/>
      <c r="G265" s="253"/>
      <c r="H265" s="253"/>
      <c r="I265" s="253"/>
      <c r="J265" s="253"/>
      <c r="K265" s="253"/>
      <c r="L265" s="253"/>
      <c r="M265" s="253"/>
      <c r="N265" s="253"/>
      <c r="O265" s="253"/>
      <c r="P265" s="253"/>
      <c r="Q265" s="253"/>
      <c r="R265" s="276">
        <f t="shared" ref="R265:R266" si="74">C265</f>
        <v>0</v>
      </c>
      <c r="S265" s="276">
        <f t="shared" ref="S265:S266" si="75">R265</f>
        <v>0</v>
      </c>
    </row>
    <row r="266" spans="1:22" s="234" customFormat="1" ht="14.4" hidden="1" thickBot="1">
      <c r="A266" s="256" t="s">
        <v>1101</v>
      </c>
      <c r="B266" s="257">
        <f t="shared" ref="B266" si="76">+SUM(B264:B265)</f>
        <v>0</v>
      </c>
      <c r="C266" s="233">
        <f t="shared" ref="C266" si="77">+SUM(C264:C265)</f>
        <v>0</v>
      </c>
      <c r="D266" s="225"/>
      <c r="E266" s="225"/>
      <c r="F266" s="225"/>
      <c r="G266" s="225"/>
      <c r="H266" s="225"/>
      <c r="I266" s="225"/>
      <c r="J266" s="225"/>
      <c r="K266" s="225"/>
      <c r="L266" s="225"/>
      <c r="M266" s="225"/>
      <c r="N266" s="225"/>
      <c r="O266" s="225"/>
      <c r="P266" s="225"/>
      <c r="Q266" s="225"/>
      <c r="R266" s="276">
        <f t="shared" si="74"/>
        <v>0</v>
      </c>
      <c r="S266" s="276">
        <f t="shared" si="75"/>
        <v>0</v>
      </c>
    </row>
    <row r="267" spans="1:22" s="231" customFormat="1" ht="14.4" hidden="1" thickTop="1">
      <c r="A267" s="235"/>
    </row>
    <row r="268" spans="1:22" s="229" customFormat="1" ht="61.2" hidden="1">
      <c r="A268" s="247" t="s">
        <v>1102</v>
      </c>
      <c r="B268" s="248" t="s">
        <v>1103</v>
      </c>
      <c r="C268" s="248" t="s">
        <v>1104</v>
      </c>
      <c r="D268" s="258"/>
      <c r="E268" s="258"/>
      <c r="F268" s="258"/>
      <c r="G268" s="258"/>
      <c r="H268" s="258"/>
      <c r="I268" s="258"/>
      <c r="J268" s="258"/>
      <c r="K268" s="258"/>
      <c r="L268" s="258"/>
      <c r="M268" s="258"/>
      <c r="N268" s="258"/>
      <c r="O268" s="258"/>
      <c r="P268" s="258"/>
      <c r="Q268" s="258"/>
      <c r="R268" s="248" t="s">
        <v>1094</v>
      </c>
      <c r="S268" s="248" t="s">
        <v>1095</v>
      </c>
    </row>
    <row r="269" spans="1:22" s="231" customFormat="1" ht="12.75" hidden="1" customHeight="1">
      <c r="A269" s="230" t="s">
        <v>504</v>
      </c>
      <c r="B269" s="279">
        <f>E258</f>
        <v>0</v>
      </c>
      <c r="C269" s="279">
        <f>B269+C244</f>
        <v>0</v>
      </c>
      <c r="D269" s="280"/>
      <c r="E269" s="280"/>
      <c r="F269" s="280"/>
      <c r="G269" s="280"/>
      <c r="H269" s="280"/>
      <c r="I269" s="280"/>
      <c r="J269" s="280"/>
      <c r="K269" s="280"/>
      <c r="L269" s="280"/>
      <c r="M269" s="280"/>
      <c r="N269" s="280"/>
      <c r="O269" s="280"/>
      <c r="P269" s="280"/>
      <c r="Q269" s="280"/>
      <c r="R269" s="276">
        <f>C269</f>
        <v>0</v>
      </c>
      <c r="S269" s="276">
        <f>R269</f>
        <v>0</v>
      </c>
    </row>
    <row r="270" spans="1:22" s="231" customFormat="1" ht="12.75" hidden="1" customHeight="1">
      <c r="A270" s="230" t="s">
        <v>1100</v>
      </c>
      <c r="B270" s="259">
        <v>0</v>
      </c>
      <c r="C270" s="279">
        <f>B270+C245</f>
        <v>0</v>
      </c>
      <c r="D270" s="280"/>
      <c r="E270" s="280"/>
      <c r="F270" s="280"/>
      <c r="G270" s="280"/>
      <c r="H270" s="280"/>
      <c r="I270" s="280"/>
      <c r="J270" s="280"/>
      <c r="K270" s="280"/>
      <c r="L270" s="280"/>
      <c r="M270" s="280"/>
      <c r="N270" s="280"/>
      <c r="O270" s="280"/>
      <c r="P270" s="280"/>
      <c r="Q270" s="280"/>
      <c r="R270" s="276">
        <f t="shared" ref="R270:R271" si="78">C270</f>
        <v>0</v>
      </c>
      <c r="S270" s="276">
        <f t="shared" ref="S270:S271" si="79">R270</f>
        <v>0</v>
      </c>
    </row>
    <row r="271" spans="1:22" s="234" customFormat="1" ht="14.4" hidden="1" thickBot="1">
      <c r="A271" s="256" t="s">
        <v>1101</v>
      </c>
      <c r="B271" s="233">
        <f>+SUM(B269:B270)</f>
        <v>0</v>
      </c>
      <c r="C271" s="233">
        <f>+SUM(C269:C270)</f>
        <v>0</v>
      </c>
      <c r="D271" s="260"/>
      <c r="E271" s="260"/>
      <c r="F271" s="260"/>
      <c r="G271" s="260"/>
      <c r="H271" s="260"/>
      <c r="I271" s="260"/>
      <c r="J271" s="260"/>
      <c r="K271" s="260"/>
      <c r="L271" s="260"/>
      <c r="M271" s="260"/>
      <c r="N271" s="260"/>
      <c r="O271" s="260"/>
      <c r="P271" s="260"/>
      <c r="Q271" s="260"/>
      <c r="R271" s="276">
        <f t="shared" si="78"/>
        <v>0</v>
      </c>
      <c r="S271" s="276">
        <f t="shared" si="79"/>
        <v>0</v>
      </c>
    </row>
    <row r="272" spans="1:22" s="229" customFormat="1" ht="14.4" hidden="1" thickTop="1">
      <c r="A272" s="236"/>
      <c r="B272" s="236"/>
      <c r="C272" s="236"/>
      <c r="D272" s="236"/>
      <c r="E272" s="236"/>
      <c r="F272" s="236"/>
      <c r="G272" s="236"/>
      <c r="H272" s="236"/>
      <c r="I272" s="236"/>
      <c r="J272" s="236"/>
      <c r="K272" s="236"/>
      <c r="L272" s="236"/>
      <c r="M272" s="236"/>
      <c r="N272" s="236"/>
      <c r="O272" s="236"/>
      <c r="P272" s="236"/>
      <c r="Q272" s="236"/>
      <c r="R272" s="236"/>
      <c r="S272" s="231"/>
      <c r="T272" s="231"/>
      <c r="U272" s="231"/>
      <c r="V272" s="231"/>
    </row>
    <row r="273" spans="1:21" s="231" customFormat="1" ht="61.2" hidden="1">
      <c r="A273" s="250" t="s">
        <v>1105</v>
      </c>
      <c r="B273" s="226" t="s">
        <v>1106</v>
      </c>
      <c r="C273" s="226" t="s">
        <v>1107</v>
      </c>
      <c r="D273" s="252"/>
      <c r="E273" s="252"/>
      <c r="F273" s="252"/>
      <c r="G273" s="252"/>
      <c r="H273" s="252"/>
      <c r="I273" s="252"/>
      <c r="J273" s="252"/>
      <c r="K273" s="252"/>
      <c r="L273" s="252"/>
      <c r="M273" s="252"/>
      <c r="N273" s="252"/>
      <c r="O273" s="252"/>
      <c r="P273" s="252"/>
      <c r="Q273" s="252"/>
      <c r="R273" s="226" t="s">
        <v>1094</v>
      </c>
      <c r="S273" s="226" t="s">
        <v>1095</v>
      </c>
      <c r="T273" s="229"/>
      <c r="U273" s="229"/>
    </row>
    <row r="274" spans="1:21" s="231" customFormat="1" ht="13.8" hidden="1">
      <c r="A274" s="230" t="s">
        <v>504</v>
      </c>
      <c r="B274" s="279">
        <f>F258</f>
        <v>0</v>
      </c>
      <c r="C274" s="279">
        <f>B274+C249</f>
        <v>0</v>
      </c>
      <c r="D274" s="253"/>
      <c r="E274" s="253"/>
      <c r="F274" s="253"/>
      <c r="G274" s="253"/>
      <c r="H274" s="253"/>
      <c r="I274" s="253"/>
      <c r="J274" s="253"/>
      <c r="K274" s="253"/>
      <c r="L274" s="253"/>
      <c r="M274" s="253"/>
      <c r="N274" s="253"/>
      <c r="O274" s="253"/>
      <c r="P274" s="253"/>
      <c r="Q274" s="253"/>
      <c r="R274" s="276">
        <f>C274</f>
        <v>0</v>
      </c>
      <c r="S274" s="276">
        <f>R274</f>
        <v>0</v>
      </c>
    </row>
    <row r="275" spans="1:21" s="237" customFormat="1" ht="13.8" hidden="1">
      <c r="A275" s="230" t="s">
        <v>1100</v>
      </c>
      <c r="B275" s="259">
        <v>0</v>
      </c>
      <c r="C275" s="279">
        <f>B275+C250</f>
        <v>0</v>
      </c>
      <c r="D275" s="253"/>
      <c r="E275" s="253"/>
      <c r="F275" s="253"/>
      <c r="G275" s="253"/>
      <c r="H275" s="253"/>
      <c r="I275" s="253"/>
      <c r="J275" s="253"/>
      <c r="K275" s="253"/>
      <c r="L275" s="253"/>
      <c r="M275" s="253"/>
      <c r="N275" s="253"/>
      <c r="O275" s="253"/>
      <c r="P275" s="253"/>
      <c r="Q275" s="253"/>
      <c r="R275" s="276">
        <f t="shared" ref="R275:R276" si="80">C275</f>
        <v>0</v>
      </c>
      <c r="S275" s="276">
        <f t="shared" ref="S275:S276" si="81">R275</f>
        <v>0</v>
      </c>
      <c r="T275" s="231"/>
      <c r="U275" s="231"/>
    </row>
    <row r="276" spans="1:21" s="278" customFormat="1" ht="14.4" hidden="1" thickBot="1">
      <c r="A276" s="232" t="s">
        <v>1101</v>
      </c>
      <c r="B276" s="233">
        <f>+SUM(B274:B275)</f>
        <v>0</v>
      </c>
      <c r="C276" s="233">
        <f>+SUM(C274:C275)</f>
        <v>0</v>
      </c>
      <c r="D276" s="225"/>
      <c r="E276" s="225"/>
      <c r="F276" s="225"/>
      <c r="G276" s="225"/>
      <c r="H276" s="225"/>
      <c r="I276" s="225"/>
      <c r="J276" s="225"/>
      <c r="K276" s="225"/>
      <c r="L276" s="225"/>
      <c r="M276" s="225"/>
      <c r="N276" s="225"/>
      <c r="O276" s="225"/>
      <c r="P276" s="225"/>
      <c r="Q276" s="225"/>
      <c r="R276" s="276">
        <f t="shared" si="80"/>
        <v>0</v>
      </c>
      <c r="S276" s="276">
        <f t="shared" si="81"/>
        <v>0</v>
      </c>
      <c r="T276" s="237"/>
      <c r="U276" s="237"/>
    </row>
    <row r="277" spans="1:21" s="278" customFormat="1" ht="15" hidden="1" thickTop="1" thickBot="1">
      <c r="A277" s="238"/>
      <c r="B277" s="261">
        <f>C258+B265+B270+B275</f>
        <v>0</v>
      </c>
      <c r="C277" s="466"/>
      <c r="D277" s="278" t="s">
        <v>1462</v>
      </c>
      <c r="F277" s="238"/>
      <c r="G277" s="238"/>
      <c r="H277" s="238"/>
      <c r="I277" s="238"/>
      <c r="J277" s="238"/>
      <c r="K277" s="238"/>
      <c r="L277" s="238"/>
      <c r="M277" s="239"/>
      <c r="N277" s="237"/>
      <c r="O277" s="237"/>
      <c r="P277" s="237"/>
      <c r="Q277" s="237"/>
      <c r="R277" s="263">
        <f>R261+R266+R271+R276</f>
        <v>0</v>
      </c>
      <c r="S277" s="263">
        <f>S261+S266+S271+S276</f>
        <v>0</v>
      </c>
      <c r="T277" s="237"/>
    </row>
    <row r="278" spans="1:21" s="278" customFormat="1" ht="14.4" hidden="1" thickTop="1">
      <c r="A278" s="238"/>
      <c r="B278" s="238">
        <f>B261+B264+B269+B274</f>
        <v>0</v>
      </c>
      <c r="C278" s="238"/>
      <c r="D278" s="238" t="s">
        <v>1108</v>
      </c>
      <c r="F278" s="238"/>
      <c r="G278" s="238"/>
      <c r="H278" s="238"/>
      <c r="I278" s="238"/>
      <c r="J278" s="238"/>
      <c r="K278" s="238"/>
      <c r="L278" s="238"/>
      <c r="M278" s="239"/>
      <c r="N278" s="237"/>
      <c r="O278" s="237"/>
      <c r="P278" s="237"/>
      <c r="Q278" s="237"/>
      <c r="R278" s="669">
        <f>R261+R264+R269+R274</f>
        <v>0</v>
      </c>
      <c r="S278" s="669">
        <f>S261+S264+S269+S274</f>
        <v>0</v>
      </c>
      <c r="T278" s="237"/>
    </row>
    <row r="279" spans="1:21" s="278" customFormat="1" ht="13.8" hidden="1">
      <c r="A279" s="238"/>
      <c r="B279" s="238">
        <f>+B275+B270+B265</f>
        <v>0</v>
      </c>
      <c r="C279" s="238"/>
      <c r="D279" s="238" t="s">
        <v>1463</v>
      </c>
      <c r="E279" s="238"/>
      <c r="F279" s="238"/>
      <c r="G279" s="238"/>
      <c r="H279" s="238"/>
      <c r="I279" s="238"/>
      <c r="J279" s="238"/>
      <c r="K279" s="238"/>
      <c r="L279" s="238"/>
      <c r="M279" s="239"/>
      <c r="N279" s="237"/>
      <c r="O279" s="237"/>
      <c r="P279" s="237"/>
      <c r="Q279" s="237"/>
      <c r="R279" s="238">
        <f>+R275+R270+R265</f>
        <v>0</v>
      </c>
      <c r="S279" s="238">
        <f>+S275+S270+S265</f>
        <v>0</v>
      </c>
      <c r="T279" s="237"/>
    </row>
    <row r="280" spans="1:21" s="278" customFormat="1" ht="13.8" hidden="1">
      <c r="A280" s="238"/>
      <c r="B280" s="238"/>
      <c r="C280" s="238"/>
      <c r="D280" s="238"/>
      <c r="E280" s="238"/>
      <c r="F280" s="238"/>
      <c r="G280" s="238"/>
      <c r="H280" s="238"/>
      <c r="I280" s="238"/>
      <c r="J280" s="238"/>
      <c r="K280" s="238"/>
      <c r="L280" s="238"/>
      <c r="M280" s="239"/>
      <c r="N280" s="237"/>
      <c r="O280" s="237"/>
      <c r="P280" s="237"/>
      <c r="Q280" s="237"/>
      <c r="R280" s="265"/>
      <c r="S280" s="265"/>
      <c r="T280" s="237"/>
    </row>
    <row r="281" spans="1:21" ht="14.4" hidden="1" thickBot="1">
      <c r="A281" s="268"/>
      <c r="B281" s="269"/>
      <c r="C281" s="270"/>
      <c r="D281" s="854" t="s">
        <v>1075</v>
      </c>
      <c r="E281" s="855"/>
      <c r="F281" s="856"/>
      <c r="G281" s="857" t="s">
        <v>1356</v>
      </c>
      <c r="H281" s="858"/>
      <c r="I281" s="478" t="s">
        <v>1356</v>
      </c>
      <c r="J281" s="238"/>
      <c r="K281" s="238"/>
      <c r="L281" s="238"/>
      <c r="M281" s="239"/>
      <c r="N281" s="237"/>
      <c r="O281" s="237"/>
    </row>
    <row r="282" spans="1:21" ht="45" hidden="1" customHeight="1" thickBot="1">
      <c r="A282" s="850">
        <v>44166</v>
      </c>
      <c r="B282" s="851"/>
      <c r="C282" s="271" t="s">
        <v>1076</v>
      </c>
      <c r="D282" s="272" t="s">
        <v>1621</v>
      </c>
      <c r="E282" s="272" t="s">
        <v>1361</v>
      </c>
      <c r="F282" s="272" t="s">
        <v>1362</v>
      </c>
      <c r="G282" s="477" t="s">
        <v>1358</v>
      </c>
      <c r="H282" s="477" t="s">
        <v>1357</v>
      </c>
      <c r="I282" s="480" t="s">
        <v>1359</v>
      </c>
      <c r="J282" s="859" t="s">
        <v>1611</v>
      </c>
      <c r="K282" s="860"/>
      <c r="L282" s="860"/>
      <c r="M282" s="860"/>
      <c r="N282" s="860"/>
      <c r="O282" s="861"/>
      <c r="P282" s="273"/>
      <c r="Q282" s="273"/>
      <c r="R282" s="273"/>
      <c r="S282" s="273"/>
    </row>
    <row r="283" spans="1:21" ht="15" hidden="1" customHeight="1" thickBot="1">
      <c r="A283" s="852"/>
      <c r="B283" s="853"/>
      <c r="C283" s="475">
        <v>0</v>
      </c>
      <c r="D283" s="476">
        <v>0</v>
      </c>
      <c r="E283" s="476">
        <v>0</v>
      </c>
      <c r="F283" s="476">
        <v>0</v>
      </c>
      <c r="G283" s="476">
        <v>0</v>
      </c>
      <c r="H283" s="476">
        <v>0</v>
      </c>
      <c r="I283" s="479">
        <f>+C283-D283-E283-F283-G283-H283</f>
        <v>0</v>
      </c>
      <c r="J283" s="700"/>
      <c r="K283" s="481"/>
      <c r="L283" s="481"/>
      <c r="M283" s="481"/>
      <c r="N283" s="481"/>
      <c r="O283" s="482"/>
      <c r="P283" s="273"/>
      <c r="Q283" s="273"/>
      <c r="R283" s="273"/>
      <c r="S283" s="273"/>
    </row>
    <row r="284" spans="1:21" hidden="1">
      <c r="B284" s="274"/>
      <c r="C284" s="274"/>
      <c r="D284" s="273"/>
      <c r="E284" s="273"/>
      <c r="F284" s="273"/>
      <c r="G284" s="273"/>
      <c r="H284" s="273"/>
      <c r="I284" s="273"/>
      <c r="J284" s="273"/>
      <c r="K284" s="273"/>
      <c r="L284" s="273"/>
      <c r="M284" s="273"/>
      <c r="N284" s="273"/>
      <c r="O284" s="273"/>
      <c r="P284" s="273"/>
      <c r="Q284" s="273"/>
      <c r="R284" s="273"/>
      <c r="S284" s="273"/>
    </row>
    <row r="285" spans="1:21" ht="69" hidden="1">
      <c r="A285" s="247" t="s">
        <v>1077</v>
      </c>
      <c r="B285" s="248" t="s">
        <v>1078</v>
      </c>
      <c r="C285" s="248" t="s">
        <v>1085</v>
      </c>
      <c r="D285" s="249" t="s">
        <v>1079</v>
      </c>
      <c r="E285" s="248" t="s">
        <v>1080</v>
      </c>
      <c r="F285" s="249" t="s">
        <v>1081</v>
      </c>
      <c r="G285" s="248" t="s">
        <v>1082</v>
      </c>
      <c r="H285" s="249" t="s">
        <v>1083</v>
      </c>
      <c r="I285" s="248" t="s">
        <v>1084</v>
      </c>
      <c r="J285" s="249" t="s">
        <v>1086</v>
      </c>
      <c r="K285" s="248" t="s">
        <v>1087</v>
      </c>
      <c r="L285" s="249" t="s">
        <v>1088</v>
      </c>
      <c r="M285" s="248" t="s">
        <v>1089</v>
      </c>
      <c r="N285" s="249" t="s">
        <v>1090</v>
      </c>
      <c r="O285" s="248" t="s">
        <v>1091</v>
      </c>
      <c r="P285" s="249" t="s">
        <v>1092</v>
      </c>
      <c r="Q285" s="248" t="s">
        <v>1093</v>
      </c>
      <c r="R285" s="248" t="s">
        <v>1094</v>
      </c>
      <c r="S285" s="248" t="s">
        <v>1095</v>
      </c>
    </row>
    <row r="286" spans="1:21" ht="13.8" hidden="1">
      <c r="A286" s="275" t="s">
        <v>504</v>
      </c>
      <c r="B286" s="227">
        <f>ROUNDUP((I283-D286-H286-J286-L286-P286),0)</f>
        <v>0</v>
      </c>
      <c r="C286" s="227">
        <f>B286+C261</f>
        <v>0</v>
      </c>
      <c r="D286" s="228">
        <v>0</v>
      </c>
      <c r="E286" s="227">
        <f>D286+E261</f>
        <v>0</v>
      </c>
      <c r="F286" s="228">
        <v>0</v>
      </c>
      <c r="G286" s="227">
        <f>F286+G261</f>
        <v>0</v>
      </c>
      <c r="H286" s="228">
        <v>0</v>
      </c>
      <c r="I286" s="227">
        <f>H286+I261</f>
        <v>0</v>
      </c>
      <c r="J286" s="228">
        <v>0</v>
      </c>
      <c r="K286" s="227">
        <f>J286+K261</f>
        <v>0</v>
      </c>
      <c r="L286" s="228">
        <v>0</v>
      </c>
      <c r="M286" s="227">
        <f>L286+M261</f>
        <v>0</v>
      </c>
      <c r="N286" s="228">
        <v>0</v>
      </c>
      <c r="O286" s="227">
        <f>N286+O261</f>
        <v>0</v>
      </c>
      <c r="P286" s="228">
        <v>0</v>
      </c>
      <c r="Q286" s="227">
        <f>P286+Q261</f>
        <v>0</v>
      </c>
      <c r="R286" s="276">
        <f>C286+E286+I286+K286+M286+Q286</f>
        <v>0</v>
      </c>
      <c r="S286" s="276">
        <f>R286+G286</f>
        <v>0</v>
      </c>
    </row>
    <row r="287" spans="1:21" s="278" customFormat="1" ht="13.8" hidden="1">
      <c r="A287" s="277"/>
    </row>
    <row r="288" spans="1:21" s="229" customFormat="1" ht="60" hidden="1" customHeight="1">
      <c r="A288" s="250" t="s">
        <v>1097</v>
      </c>
      <c r="B288" s="251" t="s">
        <v>1098</v>
      </c>
      <c r="C288" s="226" t="s">
        <v>1099</v>
      </c>
      <c r="D288" s="252"/>
      <c r="E288" s="252"/>
      <c r="F288" s="252"/>
      <c r="G288" s="252"/>
      <c r="H288" s="252"/>
      <c r="I288" s="252"/>
      <c r="J288" s="252"/>
      <c r="K288" s="252"/>
      <c r="L288" s="252"/>
      <c r="M288" s="252"/>
      <c r="N288" s="252"/>
      <c r="O288" s="252"/>
      <c r="P288" s="252"/>
      <c r="Q288" s="252"/>
      <c r="R288" s="226" t="s">
        <v>1094</v>
      </c>
      <c r="S288" s="226" t="s">
        <v>1095</v>
      </c>
    </row>
    <row r="289" spans="1:22" s="231" customFormat="1" ht="13.8" hidden="1">
      <c r="A289" s="230" t="s">
        <v>504</v>
      </c>
      <c r="B289" s="550">
        <f>G283</f>
        <v>0</v>
      </c>
      <c r="C289" s="255">
        <f>B289+C264</f>
        <v>0</v>
      </c>
      <c r="D289" s="253"/>
      <c r="E289" s="253"/>
      <c r="F289" s="253"/>
      <c r="G289" s="253"/>
      <c r="H289" s="253"/>
      <c r="I289" s="253"/>
      <c r="J289" s="253"/>
      <c r="K289" s="253"/>
      <c r="L289" s="253"/>
      <c r="M289" s="253"/>
      <c r="N289" s="253"/>
      <c r="O289" s="253"/>
      <c r="P289" s="253"/>
      <c r="Q289" s="253"/>
      <c r="R289" s="276">
        <f>C289</f>
        <v>0</v>
      </c>
      <c r="S289" s="276">
        <f>R289</f>
        <v>0</v>
      </c>
    </row>
    <row r="290" spans="1:22" s="231" customFormat="1" ht="13.8" hidden="1">
      <c r="A290" s="230" t="s">
        <v>1100</v>
      </c>
      <c r="B290" s="254">
        <v>0</v>
      </c>
      <c r="C290" s="255">
        <f>B290+C265</f>
        <v>0</v>
      </c>
      <c r="D290" s="253"/>
      <c r="E290" s="253"/>
      <c r="F290" s="253"/>
      <c r="G290" s="253"/>
      <c r="H290" s="253"/>
      <c r="I290" s="253"/>
      <c r="J290" s="253"/>
      <c r="K290" s="253"/>
      <c r="L290" s="253"/>
      <c r="M290" s="253"/>
      <c r="N290" s="253"/>
      <c r="O290" s="253"/>
      <c r="P290" s="253"/>
      <c r="Q290" s="253"/>
      <c r="R290" s="276">
        <f t="shared" ref="R290:R291" si="82">C290</f>
        <v>0</v>
      </c>
      <c r="S290" s="276">
        <f t="shared" ref="S290:S291" si="83">R290</f>
        <v>0</v>
      </c>
    </row>
    <row r="291" spans="1:22" s="234" customFormat="1" ht="14.4" hidden="1" thickBot="1">
      <c r="A291" s="256" t="s">
        <v>1101</v>
      </c>
      <c r="B291" s="257">
        <f t="shared" ref="B291" si="84">+SUM(B289:B290)</f>
        <v>0</v>
      </c>
      <c r="C291" s="233">
        <f t="shared" ref="C291" si="85">+SUM(C289:C290)</f>
        <v>0</v>
      </c>
      <c r="D291" s="225"/>
      <c r="E291" s="225"/>
      <c r="F291" s="225"/>
      <c r="G291" s="225"/>
      <c r="H291" s="225"/>
      <c r="I291" s="225"/>
      <c r="J291" s="225"/>
      <c r="K291" s="225"/>
      <c r="L291" s="225"/>
      <c r="M291" s="225"/>
      <c r="N291" s="225"/>
      <c r="O291" s="225"/>
      <c r="P291" s="225"/>
      <c r="Q291" s="225"/>
      <c r="R291" s="276">
        <f t="shared" si="82"/>
        <v>0</v>
      </c>
      <c r="S291" s="276">
        <f t="shared" si="83"/>
        <v>0</v>
      </c>
    </row>
    <row r="292" spans="1:22" s="231" customFormat="1" ht="14.4" hidden="1" thickTop="1">
      <c r="A292" s="235"/>
    </row>
    <row r="293" spans="1:22" s="229" customFormat="1" ht="61.2" hidden="1">
      <c r="A293" s="247" t="s">
        <v>1102</v>
      </c>
      <c r="B293" s="248" t="s">
        <v>1103</v>
      </c>
      <c r="C293" s="248" t="s">
        <v>1104</v>
      </c>
      <c r="D293" s="258"/>
      <c r="E293" s="258"/>
      <c r="F293" s="258"/>
      <c r="G293" s="258"/>
      <c r="H293" s="258"/>
      <c r="I293" s="258"/>
      <c r="J293" s="258"/>
      <c r="K293" s="258"/>
      <c r="L293" s="258"/>
      <c r="M293" s="258"/>
      <c r="N293" s="258"/>
      <c r="O293" s="258"/>
      <c r="P293" s="258"/>
      <c r="Q293" s="258"/>
      <c r="R293" s="248" t="s">
        <v>1094</v>
      </c>
      <c r="S293" s="248" t="s">
        <v>1095</v>
      </c>
    </row>
    <row r="294" spans="1:22" s="231" customFormat="1" ht="12.75" hidden="1" customHeight="1">
      <c r="A294" s="230" t="s">
        <v>504</v>
      </c>
      <c r="B294" s="279">
        <f>E283</f>
        <v>0</v>
      </c>
      <c r="C294" s="279">
        <f>B294+C269</f>
        <v>0</v>
      </c>
      <c r="D294" s="280"/>
      <c r="E294" s="280"/>
      <c r="F294" s="280"/>
      <c r="G294" s="280"/>
      <c r="H294" s="280"/>
      <c r="I294" s="280"/>
      <c r="J294" s="280"/>
      <c r="K294" s="280"/>
      <c r="L294" s="280"/>
      <c r="M294" s="280"/>
      <c r="N294" s="280"/>
      <c r="O294" s="280"/>
      <c r="P294" s="280"/>
      <c r="Q294" s="280"/>
      <c r="R294" s="276">
        <f>C294</f>
        <v>0</v>
      </c>
      <c r="S294" s="276">
        <f>R294</f>
        <v>0</v>
      </c>
    </row>
    <row r="295" spans="1:22" s="231" customFormat="1" ht="12.75" hidden="1" customHeight="1">
      <c r="A295" s="230" t="s">
        <v>1100</v>
      </c>
      <c r="B295" s="259">
        <v>0</v>
      </c>
      <c r="C295" s="279">
        <f>B295+C270</f>
        <v>0</v>
      </c>
      <c r="D295" s="280"/>
      <c r="E295" s="280"/>
      <c r="F295" s="280"/>
      <c r="G295" s="280"/>
      <c r="H295" s="280"/>
      <c r="I295" s="280"/>
      <c r="J295" s="280"/>
      <c r="K295" s="280"/>
      <c r="L295" s="280"/>
      <c r="M295" s="280"/>
      <c r="N295" s="280"/>
      <c r="O295" s="280"/>
      <c r="P295" s="280"/>
      <c r="Q295" s="280"/>
      <c r="R295" s="276">
        <f t="shared" ref="R295:R296" si="86">C295</f>
        <v>0</v>
      </c>
      <c r="S295" s="276">
        <f t="shared" ref="S295:S296" si="87">R295</f>
        <v>0</v>
      </c>
    </row>
    <row r="296" spans="1:22" s="234" customFormat="1" ht="14.4" hidden="1" thickBot="1">
      <c r="A296" s="256" t="s">
        <v>1101</v>
      </c>
      <c r="B296" s="233">
        <f>+SUM(B294:B295)</f>
        <v>0</v>
      </c>
      <c r="C296" s="233">
        <f>+SUM(C294:C295)</f>
        <v>0</v>
      </c>
      <c r="D296" s="260"/>
      <c r="E296" s="260"/>
      <c r="F296" s="260"/>
      <c r="G296" s="260"/>
      <c r="H296" s="260"/>
      <c r="I296" s="260"/>
      <c r="J296" s="260"/>
      <c r="K296" s="260"/>
      <c r="L296" s="260"/>
      <c r="M296" s="260"/>
      <c r="N296" s="260"/>
      <c r="O296" s="260"/>
      <c r="P296" s="260"/>
      <c r="Q296" s="260"/>
      <c r="R296" s="276">
        <f t="shared" si="86"/>
        <v>0</v>
      </c>
      <c r="S296" s="276">
        <f t="shared" si="87"/>
        <v>0</v>
      </c>
    </row>
    <row r="297" spans="1:22" s="229" customFormat="1" ht="14.4" hidden="1" thickTop="1">
      <c r="A297" s="236"/>
      <c r="B297" s="236"/>
      <c r="C297" s="236"/>
      <c r="D297" s="236"/>
      <c r="E297" s="236"/>
      <c r="F297" s="236"/>
      <c r="G297" s="236"/>
      <c r="H297" s="236"/>
      <c r="I297" s="236"/>
      <c r="J297" s="236"/>
      <c r="K297" s="236"/>
      <c r="L297" s="236"/>
      <c r="M297" s="236"/>
      <c r="N297" s="236"/>
      <c r="O297" s="236"/>
      <c r="P297" s="236"/>
      <c r="Q297" s="236"/>
      <c r="R297" s="236"/>
      <c r="S297" s="231"/>
      <c r="T297" s="231"/>
      <c r="U297" s="231"/>
      <c r="V297" s="231"/>
    </row>
    <row r="298" spans="1:22" s="231" customFormat="1" ht="61.2" hidden="1">
      <c r="A298" s="250" t="s">
        <v>1105</v>
      </c>
      <c r="B298" s="226" t="s">
        <v>1106</v>
      </c>
      <c r="C298" s="226" t="s">
        <v>1107</v>
      </c>
      <c r="D298" s="252"/>
      <c r="E298" s="252"/>
      <c r="F298" s="252"/>
      <c r="G298" s="252"/>
      <c r="H298" s="252"/>
      <c r="I298" s="252"/>
      <c r="J298" s="252"/>
      <c r="K298" s="252"/>
      <c r="L298" s="252"/>
      <c r="M298" s="252"/>
      <c r="N298" s="252"/>
      <c r="O298" s="252"/>
      <c r="P298" s="252"/>
      <c r="Q298" s="252"/>
      <c r="R298" s="226" t="s">
        <v>1094</v>
      </c>
      <c r="S298" s="226" t="s">
        <v>1095</v>
      </c>
      <c r="T298" s="229"/>
      <c r="U298" s="229"/>
    </row>
    <row r="299" spans="1:22" s="231" customFormat="1" ht="13.8" hidden="1">
      <c r="A299" s="230" t="s">
        <v>504</v>
      </c>
      <c r="B299" s="279">
        <f>F283</f>
        <v>0</v>
      </c>
      <c r="C299" s="279">
        <f>B299+C274</f>
        <v>0</v>
      </c>
      <c r="D299" s="253"/>
      <c r="E299" s="253"/>
      <c r="F299" s="253"/>
      <c r="G299" s="253"/>
      <c r="H299" s="253"/>
      <c r="I299" s="253"/>
      <c r="J299" s="253"/>
      <c r="K299" s="253"/>
      <c r="L299" s="253"/>
      <c r="M299" s="253"/>
      <c r="N299" s="253"/>
      <c r="O299" s="253"/>
      <c r="P299" s="253"/>
      <c r="Q299" s="253"/>
      <c r="R299" s="276">
        <f>C299</f>
        <v>0</v>
      </c>
      <c r="S299" s="276">
        <f>R299</f>
        <v>0</v>
      </c>
    </row>
    <row r="300" spans="1:22" s="237" customFormat="1" ht="13.8" hidden="1">
      <c r="A300" s="230" t="s">
        <v>1100</v>
      </c>
      <c r="B300" s="259">
        <v>0</v>
      </c>
      <c r="C300" s="279">
        <f>B300+C275</f>
        <v>0</v>
      </c>
      <c r="D300" s="253"/>
      <c r="E300" s="253"/>
      <c r="F300" s="253"/>
      <c r="G300" s="253"/>
      <c r="H300" s="253"/>
      <c r="I300" s="253"/>
      <c r="J300" s="253"/>
      <c r="K300" s="253"/>
      <c r="L300" s="253"/>
      <c r="M300" s="253"/>
      <c r="N300" s="253"/>
      <c r="O300" s="253"/>
      <c r="P300" s="253"/>
      <c r="Q300" s="253"/>
      <c r="R300" s="276">
        <f t="shared" ref="R300:R301" si="88">C300</f>
        <v>0</v>
      </c>
      <c r="S300" s="276">
        <f t="shared" ref="S300:S301" si="89">R300</f>
        <v>0</v>
      </c>
      <c r="T300" s="231"/>
      <c r="U300" s="231"/>
    </row>
    <row r="301" spans="1:22" s="278" customFormat="1" ht="14.4" hidden="1" thickBot="1">
      <c r="A301" s="232" t="s">
        <v>1101</v>
      </c>
      <c r="B301" s="233">
        <f>+SUM(B299:B300)</f>
        <v>0</v>
      </c>
      <c r="C301" s="233">
        <f>+SUM(C299:C300)</f>
        <v>0</v>
      </c>
      <c r="D301" s="225"/>
      <c r="E301" s="225"/>
      <c r="F301" s="225"/>
      <c r="G301" s="225"/>
      <c r="H301" s="225"/>
      <c r="I301" s="225"/>
      <c r="J301" s="225"/>
      <c r="K301" s="225"/>
      <c r="L301" s="225"/>
      <c r="M301" s="225"/>
      <c r="N301" s="225"/>
      <c r="O301" s="225"/>
      <c r="P301" s="225"/>
      <c r="Q301" s="225"/>
      <c r="R301" s="276">
        <f t="shared" si="88"/>
        <v>0</v>
      </c>
      <c r="S301" s="276">
        <f t="shared" si="89"/>
        <v>0</v>
      </c>
      <c r="T301" s="237"/>
      <c r="U301" s="237"/>
    </row>
    <row r="302" spans="1:22" s="278" customFormat="1" ht="15" hidden="1" thickTop="1" thickBot="1">
      <c r="A302" s="238"/>
      <c r="B302" s="261">
        <f>C283+B290+B295+B300</f>
        <v>0</v>
      </c>
      <c r="C302" s="466"/>
      <c r="D302" s="278" t="s">
        <v>1462</v>
      </c>
      <c r="F302" s="238"/>
      <c r="G302" s="238"/>
      <c r="H302" s="238"/>
      <c r="I302" s="238"/>
      <c r="J302" s="238"/>
      <c r="K302" s="238"/>
      <c r="L302" s="238"/>
      <c r="M302" s="239"/>
      <c r="N302" s="237"/>
      <c r="O302" s="237"/>
      <c r="P302" s="237"/>
      <c r="Q302" s="237"/>
      <c r="R302" s="263">
        <f>R286+R291+R296+R301</f>
        <v>0</v>
      </c>
      <c r="S302" s="263">
        <f>S286+S291+S296+S301</f>
        <v>0</v>
      </c>
      <c r="T302" s="237"/>
    </row>
    <row r="303" spans="1:22" s="278" customFormat="1" ht="14.4" hidden="1" thickTop="1">
      <c r="A303" s="238"/>
      <c r="B303" s="238">
        <f>B286+B289+B294+B299</f>
        <v>0</v>
      </c>
      <c r="C303" s="238"/>
      <c r="D303" s="238" t="s">
        <v>1108</v>
      </c>
      <c r="F303" s="238"/>
      <c r="G303" s="238"/>
      <c r="H303" s="238"/>
      <c r="I303" s="238"/>
      <c r="J303" s="238"/>
      <c r="K303" s="238"/>
      <c r="L303" s="238"/>
      <c r="M303" s="239"/>
      <c r="N303" s="237"/>
      <c r="O303" s="237"/>
      <c r="P303" s="237"/>
      <c r="Q303" s="237"/>
      <c r="R303" s="669">
        <f>R286+R289+R294+R299</f>
        <v>0</v>
      </c>
      <c r="S303" s="669">
        <f>S286+S289+S294+S299</f>
        <v>0</v>
      </c>
      <c r="T303" s="237"/>
    </row>
    <row r="304" spans="1:22" s="278" customFormat="1" ht="13.8" hidden="1">
      <c r="A304" s="238"/>
      <c r="B304" s="238">
        <f>+B300+B295+B290</f>
        <v>0</v>
      </c>
      <c r="C304" s="238"/>
      <c r="D304" s="238" t="s">
        <v>1463</v>
      </c>
      <c r="E304" s="238"/>
      <c r="F304" s="238"/>
      <c r="G304" s="238"/>
      <c r="H304" s="238"/>
      <c r="I304" s="238"/>
      <c r="J304" s="238"/>
      <c r="K304" s="238"/>
      <c r="L304" s="238"/>
      <c r="M304" s="239"/>
      <c r="N304" s="237"/>
      <c r="O304" s="237"/>
      <c r="P304" s="237"/>
      <c r="Q304" s="237"/>
      <c r="R304" s="238">
        <f>+R300+R295+R290</f>
        <v>0</v>
      </c>
      <c r="S304" s="238">
        <f>+S300+S295+S290</f>
        <v>0</v>
      </c>
      <c r="T304" s="237"/>
    </row>
    <row r="305" spans="1:20" s="278" customFormat="1" ht="13.8" hidden="1">
      <c r="A305" s="238"/>
      <c r="B305" s="238"/>
      <c r="C305" s="238"/>
      <c r="D305" s="238"/>
      <c r="E305" s="238"/>
      <c r="F305" s="238"/>
      <c r="G305" s="238"/>
      <c r="H305" s="238"/>
      <c r="I305" s="238"/>
      <c r="J305" s="238"/>
      <c r="K305" s="238"/>
      <c r="L305" s="238"/>
      <c r="M305" s="239"/>
      <c r="N305" s="237"/>
      <c r="O305" s="237"/>
      <c r="P305" s="237"/>
      <c r="Q305" s="237"/>
      <c r="R305" s="265"/>
      <c r="S305" s="265"/>
      <c r="T305" s="237"/>
    </row>
    <row r="306" spans="1:20" ht="14.4" hidden="1" thickBot="1">
      <c r="A306" s="268"/>
      <c r="B306" s="269"/>
      <c r="C306" s="270"/>
      <c r="D306" s="854" t="s">
        <v>1075</v>
      </c>
      <c r="E306" s="855"/>
      <c r="F306" s="856"/>
      <c r="G306" s="857" t="s">
        <v>1356</v>
      </c>
      <c r="H306" s="858"/>
      <c r="I306" s="478" t="s">
        <v>1356</v>
      </c>
      <c r="J306" s="238"/>
      <c r="K306" s="238"/>
      <c r="L306" s="238"/>
      <c r="M306" s="239"/>
      <c r="N306" s="237"/>
      <c r="O306" s="237"/>
    </row>
    <row r="307" spans="1:20" ht="45" hidden="1" customHeight="1" thickBot="1">
      <c r="A307" s="850" t="s">
        <v>1111</v>
      </c>
      <c r="B307" s="851"/>
      <c r="C307" s="271" t="s">
        <v>1076</v>
      </c>
      <c r="D307" s="272" t="s">
        <v>1621</v>
      </c>
      <c r="E307" s="272" t="s">
        <v>1361</v>
      </c>
      <c r="F307" s="272" t="s">
        <v>1362</v>
      </c>
      <c r="G307" s="477" t="s">
        <v>1358</v>
      </c>
      <c r="H307" s="477" t="s">
        <v>1357</v>
      </c>
      <c r="I307" s="480" t="s">
        <v>1359</v>
      </c>
      <c r="J307" s="859" t="s">
        <v>1611</v>
      </c>
      <c r="K307" s="860"/>
      <c r="L307" s="860"/>
      <c r="M307" s="860"/>
      <c r="N307" s="860"/>
      <c r="O307" s="861"/>
      <c r="P307" s="273"/>
      <c r="Q307" s="273"/>
      <c r="R307" s="273"/>
      <c r="S307" s="273"/>
    </row>
    <row r="308" spans="1:20" ht="15" hidden="1" customHeight="1" thickBot="1">
      <c r="A308" s="852"/>
      <c r="B308" s="853"/>
      <c r="C308" s="475">
        <v>0</v>
      </c>
      <c r="D308" s="476">
        <v>0</v>
      </c>
      <c r="E308" s="476">
        <v>0</v>
      </c>
      <c r="F308" s="476">
        <v>0</v>
      </c>
      <c r="G308" s="476">
        <v>0</v>
      </c>
      <c r="H308" s="476">
        <v>0</v>
      </c>
      <c r="I308" s="479">
        <f>+C308-D308-E308-F308-G308-H308</f>
        <v>0</v>
      </c>
      <c r="J308" s="700"/>
      <c r="K308" s="481"/>
      <c r="L308" s="481"/>
      <c r="M308" s="481"/>
      <c r="N308" s="481"/>
      <c r="O308" s="482"/>
      <c r="P308" s="273"/>
      <c r="Q308" s="273"/>
      <c r="R308" s="273"/>
      <c r="S308" s="273"/>
    </row>
    <row r="309" spans="1:20" hidden="1">
      <c r="B309" s="274"/>
      <c r="C309" s="274"/>
      <c r="D309" s="273"/>
      <c r="E309" s="273"/>
      <c r="F309" s="273"/>
      <c r="G309" s="273"/>
      <c r="H309" s="273"/>
      <c r="I309" s="273"/>
      <c r="J309" s="273"/>
      <c r="K309" s="273"/>
      <c r="L309" s="273"/>
      <c r="M309" s="273"/>
      <c r="N309" s="273"/>
      <c r="O309" s="273"/>
      <c r="P309" s="273"/>
      <c r="Q309" s="273"/>
      <c r="R309" s="273"/>
      <c r="S309" s="273"/>
    </row>
    <row r="310" spans="1:20" ht="69" hidden="1">
      <c r="A310" s="247" t="s">
        <v>1077</v>
      </c>
      <c r="B310" s="248" t="s">
        <v>1078</v>
      </c>
      <c r="C310" s="248" t="s">
        <v>1085</v>
      </c>
      <c r="D310" s="249" t="s">
        <v>1079</v>
      </c>
      <c r="E310" s="248" t="s">
        <v>1080</v>
      </c>
      <c r="F310" s="249" t="s">
        <v>1081</v>
      </c>
      <c r="G310" s="248" t="s">
        <v>1082</v>
      </c>
      <c r="H310" s="249" t="s">
        <v>1083</v>
      </c>
      <c r="I310" s="248" t="s">
        <v>1084</v>
      </c>
      <c r="J310" s="249" t="s">
        <v>1086</v>
      </c>
      <c r="K310" s="248" t="s">
        <v>1087</v>
      </c>
      <c r="L310" s="249" t="s">
        <v>1088</v>
      </c>
      <c r="M310" s="248" t="s">
        <v>1089</v>
      </c>
      <c r="N310" s="249" t="s">
        <v>1090</v>
      </c>
      <c r="O310" s="248" t="s">
        <v>1091</v>
      </c>
      <c r="P310" s="249" t="s">
        <v>1092</v>
      </c>
      <c r="Q310" s="248" t="s">
        <v>1093</v>
      </c>
      <c r="R310" s="248" t="s">
        <v>1094</v>
      </c>
      <c r="S310" s="248" t="s">
        <v>1095</v>
      </c>
    </row>
    <row r="311" spans="1:20" ht="13.8" hidden="1">
      <c r="A311" s="275" t="s">
        <v>504</v>
      </c>
      <c r="B311" s="227">
        <f>ROUNDUP((I308-D311-H311-J311-L311-P311),0)</f>
        <v>0</v>
      </c>
      <c r="C311" s="227">
        <f>B311+C286</f>
        <v>0</v>
      </c>
      <c r="D311" s="228">
        <v>0</v>
      </c>
      <c r="E311" s="227">
        <f>D311+E286</f>
        <v>0</v>
      </c>
      <c r="F311" s="228">
        <v>0</v>
      </c>
      <c r="G311" s="227">
        <f>F311+G286</f>
        <v>0</v>
      </c>
      <c r="H311" s="228">
        <v>0</v>
      </c>
      <c r="I311" s="227">
        <f>H311+I286</f>
        <v>0</v>
      </c>
      <c r="J311" s="228">
        <v>0</v>
      </c>
      <c r="K311" s="227">
        <f>J311+K286</f>
        <v>0</v>
      </c>
      <c r="L311" s="228">
        <v>0</v>
      </c>
      <c r="M311" s="227">
        <f>L311+M286</f>
        <v>0</v>
      </c>
      <c r="N311" s="228">
        <v>0</v>
      </c>
      <c r="O311" s="227">
        <f>N311+O286</f>
        <v>0</v>
      </c>
      <c r="P311" s="228">
        <v>0</v>
      </c>
      <c r="Q311" s="227">
        <f>P311+Q286</f>
        <v>0</v>
      </c>
      <c r="R311" s="276">
        <f>C311+E311+I311+K311+M311+Q311</f>
        <v>0</v>
      </c>
      <c r="S311" s="276">
        <f>R311+G311</f>
        <v>0</v>
      </c>
    </row>
    <row r="312" spans="1:20" s="278" customFormat="1" ht="13.8" hidden="1">
      <c r="A312" s="277"/>
    </row>
    <row r="313" spans="1:20" s="229" customFormat="1" ht="60" hidden="1" customHeight="1">
      <c r="A313" s="250" t="s">
        <v>1097</v>
      </c>
      <c r="B313" s="251" t="s">
        <v>1098</v>
      </c>
      <c r="C313" s="226" t="s">
        <v>1099</v>
      </c>
      <c r="D313" s="252"/>
      <c r="E313" s="252"/>
      <c r="F313" s="252"/>
      <c r="G313" s="252"/>
      <c r="H313" s="252"/>
      <c r="I313" s="252"/>
      <c r="J313" s="252"/>
      <c r="K313" s="252"/>
      <c r="L313" s="252"/>
      <c r="M313" s="252"/>
      <c r="N313" s="252"/>
      <c r="O313" s="252"/>
      <c r="P313" s="252"/>
      <c r="Q313" s="252"/>
      <c r="R313" s="226" t="s">
        <v>1094</v>
      </c>
      <c r="S313" s="226" t="s">
        <v>1095</v>
      </c>
    </row>
    <row r="314" spans="1:20" s="231" customFormat="1" ht="13.8" hidden="1">
      <c r="A314" s="230" t="s">
        <v>504</v>
      </c>
      <c r="B314" s="550">
        <f>G308</f>
        <v>0</v>
      </c>
      <c r="C314" s="255">
        <f>B314+C289</f>
        <v>0</v>
      </c>
      <c r="D314" s="253"/>
      <c r="E314" s="253"/>
      <c r="F314" s="253"/>
      <c r="G314" s="253"/>
      <c r="H314" s="253"/>
      <c r="I314" s="253"/>
      <c r="J314" s="253"/>
      <c r="K314" s="253"/>
      <c r="L314" s="253"/>
      <c r="M314" s="253"/>
      <c r="N314" s="253"/>
      <c r="O314" s="253"/>
      <c r="P314" s="253"/>
      <c r="Q314" s="253"/>
      <c r="R314" s="276">
        <f>C314</f>
        <v>0</v>
      </c>
      <c r="S314" s="276">
        <f>R314</f>
        <v>0</v>
      </c>
    </row>
    <row r="315" spans="1:20" s="231" customFormat="1" ht="13.8" hidden="1">
      <c r="A315" s="230" t="s">
        <v>1100</v>
      </c>
      <c r="B315" s="254">
        <v>0</v>
      </c>
      <c r="C315" s="255">
        <f>B315+C290</f>
        <v>0</v>
      </c>
      <c r="D315" s="253"/>
      <c r="E315" s="253"/>
      <c r="F315" s="253"/>
      <c r="G315" s="253"/>
      <c r="H315" s="253"/>
      <c r="I315" s="253"/>
      <c r="J315" s="253"/>
      <c r="K315" s="253"/>
      <c r="L315" s="253"/>
      <c r="M315" s="253"/>
      <c r="N315" s="253"/>
      <c r="O315" s="253"/>
      <c r="P315" s="253"/>
      <c r="Q315" s="253"/>
      <c r="R315" s="276">
        <f t="shared" ref="R315:R316" si="90">C315</f>
        <v>0</v>
      </c>
      <c r="S315" s="276">
        <f t="shared" ref="S315:S316" si="91">R315</f>
        <v>0</v>
      </c>
    </row>
    <row r="316" spans="1:20" s="234" customFormat="1" ht="14.4" hidden="1" thickBot="1">
      <c r="A316" s="256" t="s">
        <v>1101</v>
      </c>
      <c r="B316" s="257">
        <f t="shared" ref="B316" si="92">+SUM(B314:B315)</f>
        <v>0</v>
      </c>
      <c r="C316" s="233">
        <f t="shared" ref="C316" si="93">+SUM(C314:C315)</f>
        <v>0</v>
      </c>
      <c r="D316" s="225"/>
      <c r="E316" s="225"/>
      <c r="F316" s="225"/>
      <c r="G316" s="225"/>
      <c r="H316" s="225"/>
      <c r="I316" s="225"/>
      <c r="J316" s="225"/>
      <c r="K316" s="225"/>
      <c r="L316" s="225"/>
      <c r="M316" s="225"/>
      <c r="N316" s="225"/>
      <c r="O316" s="225"/>
      <c r="P316" s="225"/>
      <c r="Q316" s="225"/>
      <c r="R316" s="276">
        <f t="shared" si="90"/>
        <v>0</v>
      </c>
      <c r="S316" s="276">
        <f t="shared" si="91"/>
        <v>0</v>
      </c>
    </row>
    <row r="317" spans="1:20" s="231" customFormat="1" ht="14.4" hidden="1" thickTop="1">
      <c r="A317" s="235"/>
    </row>
    <row r="318" spans="1:20" s="229" customFormat="1" ht="61.2" hidden="1">
      <c r="A318" s="247" t="s">
        <v>1102</v>
      </c>
      <c r="B318" s="248" t="s">
        <v>1103</v>
      </c>
      <c r="C318" s="248" t="s">
        <v>1104</v>
      </c>
      <c r="D318" s="258"/>
      <c r="E318" s="258"/>
      <c r="F318" s="258"/>
      <c r="G318" s="258"/>
      <c r="H318" s="258"/>
      <c r="I318" s="258"/>
      <c r="J318" s="258"/>
      <c r="K318" s="258"/>
      <c r="L318" s="258"/>
      <c r="M318" s="258"/>
      <c r="N318" s="258"/>
      <c r="O318" s="258"/>
      <c r="P318" s="258"/>
      <c r="Q318" s="258"/>
      <c r="R318" s="248" t="s">
        <v>1094</v>
      </c>
      <c r="S318" s="248" t="s">
        <v>1095</v>
      </c>
    </row>
    <row r="319" spans="1:20" s="231" customFormat="1" ht="12.75" hidden="1" customHeight="1">
      <c r="A319" s="230" t="s">
        <v>504</v>
      </c>
      <c r="B319" s="279">
        <f>E308</f>
        <v>0</v>
      </c>
      <c r="C319" s="279">
        <f>B319+C294</f>
        <v>0</v>
      </c>
      <c r="D319" s="280"/>
      <c r="E319" s="280"/>
      <c r="F319" s="280"/>
      <c r="G319" s="280"/>
      <c r="H319" s="280"/>
      <c r="I319" s="280"/>
      <c r="J319" s="280"/>
      <c r="K319" s="280"/>
      <c r="L319" s="280"/>
      <c r="M319" s="280"/>
      <c r="N319" s="280"/>
      <c r="O319" s="280"/>
      <c r="P319" s="280"/>
      <c r="Q319" s="280"/>
      <c r="R319" s="276">
        <f>C319</f>
        <v>0</v>
      </c>
      <c r="S319" s="276">
        <f>R319</f>
        <v>0</v>
      </c>
    </row>
    <row r="320" spans="1:20" s="231" customFormat="1" ht="12.75" hidden="1" customHeight="1">
      <c r="A320" s="230" t="s">
        <v>1100</v>
      </c>
      <c r="B320" s="259">
        <v>0</v>
      </c>
      <c r="C320" s="279">
        <f>B320+C295</f>
        <v>0</v>
      </c>
      <c r="D320" s="280"/>
      <c r="E320" s="280"/>
      <c r="F320" s="280"/>
      <c r="G320" s="280"/>
      <c r="H320" s="280"/>
      <c r="I320" s="280"/>
      <c r="J320" s="280"/>
      <c r="K320" s="280"/>
      <c r="L320" s="280"/>
      <c r="M320" s="280"/>
      <c r="N320" s="280"/>
      <c r="O320" s="280"/>
      <c r="P320" s="280"/>
      <c r="Q320" s="280"/>
      <c r="R320" s="276">
        <f t="shared" ref="R320:R321" si="94">C320</f>
        <v>0</v>
      </c>
      <c r="S320" s="276">
        <f t="shared" ref="S320:S321" si="95">R320</f>
        <v>0</v>
      </c>
    </row>
    <row r="321" spans="1:22" s="234" customFormat="1" ht="14.4" hidden="1" thickBot="1">
      <c r="A321" s="256" t="s">
        <v>1101</v>
      </c>
      <c r="B321" s="233">
        <f>+SUM(B319:B320)</f>
        <v>0</v>
      </c>
      <c r="C321" s="233">
        <f>+SUM(C319:C320)</f>
        <v>0</v>
      </c>
      <c r="D321" s="260"/>
      <c r="E321" s="260"/>
      <c r="F321" s="260"/>
      <c r="G321" s="260"/>
      <c r="H321" s="260"/>
      <c r="I321" s="260"/>
      <c r="J321" s="260"/>
      <c r="K321" s="260"/>
      <c r="L321" s="260"/>
      <c r="M321" s="260"/>
      <c r="N321" s="260"/>
      <c r="O321" s="260"/>
      <c r="P321" s="260"/>
      <c r="Q321" s="260"/>
      <c r="R321" s="276">
        <f t="shared" si="94"/>
        <v>0</v>
      </c>
      <c r="S321" s="276">
        <f t="shared" si="95"/>
        <v>0</v>
      </c>
    </row>
    <row r="322" spans="1:22" s="229" customFormat="1" ht="14.4" hidden="1" thickTop="1">
      <c r="A322" s="236"/>
      <c r="B322" s="236"/>
      <c r="C322" s="236"/>
      <c r="D322" s="236"/>
      <c r="E322" s="236"/>
      <c r="F322" s="236"/>
      <c r="G322" s="236"/>
      <c r="H322" s="236"/>
      <c r="I322" s="236"/>
      <c r="J322" s="236"/>
      <c r="K322" s="236"/>
      <c r="L322" s="236"/>
      <c r="M322" s="236"/>
      <c r="N322" s="236"/>
      <c r="O322" s="236"/>
      <c r="P322" s="236"/>
      <c r="Q322" s="236"/>
      <c r="R322" s="236"/>
      <c r="S322" s="231"/>
      <c r="T322" s="231"/>
      <c r="U322" s="231"/>
      <c r="V322" s="231"/>
    </row>
    <row r="323" spans="1:22" s="231" customFormat="1" ht="61.2" hidden="1">
      <c r="A323" s="250" t="s">
        <v>1105</v>
      </c>
      <c r="B323" s="226" t="s">
        <v>1106</v>
      </c>
      <c r="C323" s="226" t="s">
        <v>1107</v>
      </c>
      <c r="D323" s="252"/>
      <c r="E323" s="252"/>
      <c r="F323" s="252"/>
      <c r="G323" s="252"/>
      <c r="H323" s="252"/>
      <c r="I323" s="252"/>
      <c r="J323" s="252"/>
      <c r="K323" s="252"/>
      <c r="L323" s="252"/>
      <c r="M323" s="252"/>
      <c r="N323" s="252"/>
      <c r="O323" s="252"/>
      <c r="P323" s="252"/>
      <c r="Q323" s="252"/>
      <c r="R323" s="226" t="s">
        <v>1094</v>
      </c>
      <c r="S323" s="226" t="s">
        <v>1095</v>
      </c>
      <c r="T323" s="229"/>
      <c r="U323" s="229"/>
    </row>
    <row r="324" spans="1:22" s="231" customFormat="1" ht="13.8" hidden="1">
      <c r="A324" s="230" t="s">
        <v>504</v>
      </c>
      <c r="B324" s="279">
        <f>F308</f>
        <v>0</v>
      </c>
      <c r="C324" s="279">
        <f>B324+C299</f>
        <v>0</v>
      </c>
      <c r="D324" s="253"/>
      <c r="E324" s="253"/>
      <c r="F324" s="253"/>
      <c r="G324" s="253"/>
      <c r="H324" s="253"/>
      <c r="I324" s="253"/>
      <c r="J324" s="253"/>
      <c r="K324" s="253"/>
      <c r="L324" s="253"/>
      <c r="M324" s="253"/>
      <c r="N324" s="253"/>
      <c r="O324" s="253"/>
      <c r="P324" s="253"/>
      <c r="Q324" s="253"/>
      <c r="R324" s="276">
        <f>C324</f>
        <v>0</v>
      </c>
      <c r="S324" s="276">
        <f>R324</f>
        <v>0</v>
      </c>
    </row>
    <row r="325" spans="1:22" s="237" customFormat="1" ht="13.8" hidden="1">
      <c r="A325" s="230" t="s">
        <v>1100</v>
      </c>
      <c r="B325" s="259">
        <v>0</v>
      </c>
      <c r="C325" s="279">
        <f>B325+C300</f>
        <v>0</v>
      </c>
      <c r="D325" s="253"/>
      <c r="E325" s="253"/>
      <c r="F325" s="253"/>
      <c r="G325" s="253"/>
      <c r="H325" s="253"/>
      <c r="I325" s="253"/>
      <c r="J325" s="253"/>
      <c r="K325" s="253"/>
      <c r="L325" s="253"/>
      <c r="M325" s="253"/>
      <c r="N325" s="253"/>
      <c r="O325" s="253"/>
      <c r="P325" s="253"/>
      <c r="Q325" s="253"/>
      <c r="R325" s="276">
        <f t="shared" ref="R325:R326" si="96">C325</f>
        <v>0</v>
      </c>
      <c r="S325" s="276">
        <f t="shared" ref="S325:S326" si="97">R325</f>
        <v>0</v>
      </c>
      <c r="T325" s="231"/>
      <c r="U325" s="231"/>
    </row>
    <row r="326" spans="1:22" s="278" customFormat="1" ht="14.4" hidden="1" thickBot="1">
      <c r="A326" s="232" t="s">
        <v>1101</v>
      </c>
      <c r="B326" s="233">
        <f>+SUM(B324:B325)</f>
        <v>0</v>
      </c>
      <c r="C326" s="233">
        <f>+SUM(C324:C325)</f>
        <v>0</v>
      </c>
      <c r="D326" s="225"/>
      <c r="E326" s="225"/>
      <c r="F326" s="225"/>
      <c r="G326" s="225"/>
      <c r="H326" s="225"/>
      <c r="I326" s="225"/>
      <c r="J326" s="225"/>
      <c r="K326" s="225"/>
      <c r="L326" s="225"/>
      <c r="M326" s="225"/>
      <c r="N326" s="225"/>
      <c r="O326" s="225"/>
      <c r="P326" s="225"/>
      <c r="Q326" s="225"/>
      <c r="R326" s="276">
        <f t="shared" si="96"/>
        <v>0</v>
      </c>
      <c r="S326" s="276">
        <f t="shared" si="97"/>
        <v>0</v>
      </c>
      <c r="T326" s="237"/>
      <c r="U326" s="237"/>
    </row>
    <row r="327" spans="1:22" s="278" customFormat="1" ht="15" hidden="1" thickTop="1" thickBot="1">
      <c r="A327" s="238"/>
      <c r="B327" s="261">
        <f>C308+B315+B320+B325</f>
        <v>0</v>
      </c>
      <c r="C327" s="466"/>
      <c r="D327" s="278" t="s">
        <v>1462</v>
      </c>
      <c r="F327" s="238"/>
      <c r="G327" s="238"/>
      <c r="H327" s="238"/>
      <c r="I327" s="238"/>
      <c r="J327" s="238"/>
      <c r="K327" s="238"/>
      <c r="L327" s="238"/>
      <c r="M327" s="239"/>
      <c r="N327" s="237"/>
      <c r="O327" s="237"/>
      <c r="P327" s="237"/>
      <c r="Q327" s="237"/>
      <c r="R327" s="263">
        <f>R311+R316+R321+R326</f>
        <v>0</v>
      </c>
      <c r="S327" s="263">
        <f>S311+S316+S321+S326</f>
        <v>0</v>
      </c>
      <c r="T327" s="237"/>
    </row>
    <row r="328" spans="1:22" s="278" customFormat="1" ht="14.4" hidden="1" thickTop="1">
      <c r="A328" s="238"/>
      <c r="B328" s="238">
        <f>B311+B314+B319+B324</f>
        <v>0</v>
      </c>
      <c r="C328" s="238"/>
      <c r="D328" s="238" t="s">
        <v>1108</v>
      </c>
      <c r="F328" s="238"/>
      <c r="G328" s="238"/>
      <c r="H328" s="238"/>
      <c r="I328" s="238"/>
      <c r="J328" s="238"/>
      <c r="K328" s="238"/>
      <c r="L328" s="238"/>
      <c r="M328" s="239"/>
      <c r="N328" s="237"/>
      <c r="O328" s="237"/>
      <c r="P328" s="237"/>
      <c r="Q328" s="237"/>
      <c r="R328" s="669">
        <f>R311+R314+R319+R324</f>
        <v>0</v>
      </c>
      <c r="S328" s="669">
        <f>S311+S314+S319+S324</f>
        <v>0</v>
      </c>
      <c r="T328" s="237"/>
    </row>
    <row r="329" spans="1:22" s="278" customFormat="1" ht="13.8" hidden="1">
      <c r="A329" s="238"/>
      <c r="B329" s="238">
        <f>+B325+B320+B315</f>
        <v>0</v>
      </c>
      <c r="C329" s="238"/>
      <c r="D329" s="238" t="s">
        <v>1463</v>
      </c>
      <c r="E329" s="238"/>
      <c r="F329" s="238"/>
      <c r="G329" s="238"/>
      <c r="H329" s="238"/>
      <c r="I329" s="238"/>
      <c r="J329" s="238"/>
      <c r="K329" s="238"/>
      <c r="L329" s="238"/>
      <c r="M329" s="239"/>
      <c r="N329" s="237"/>
      <c r="O329" s="237"/>
      <c r="P329" s="237"/>
      <c r="Q329" s="237"/>
      <c r="R329" s="238">
        <f>+R325+R320+R315</f>
        <v>0</v>
      </c>
      <c r="S329" s="238">
        <f>+S325+S320+S315</f>
        <v>0</v>
      </c>
      <c r="T329" s="237"/>
    </row>
    <row r="330" spans="1:22" s="278" customFormat="1" ht="13.8" hidden="1">
      <c r="A330" s="238"/>
      <c r="B330" s="238"/>
      <c r="C330" s="238"/>
      <c r="D330" s="238"/>
      <c r="E330" s="238"/>
      <c r="F330" s="238"/>
      <c r="G330" s="238"/>
      <c r="H330" s="238"/>
      <c r="I330" s="238"/>
      <c r="J330" s="238"/>
      <c r="K330" s="238"/>
      <c r="L330" s="238"/>
      <c r="M330" s="239"/>
      <c r="N330" s="237"/>
      <c r="O330" s="237"/>
      <c r="P330" s="237"/>
      <c r="Q330" s="237"/>
      <c r="R330" s="265"/>
      <c r="S330" s="265"/>
      <c r="T330" s="237"/>
    </row>
    <row r="331" spans="1:22" ht="13.8" thickTop="1"/>
    <row r="334" spans="1:22" ht="13.8" thickBot="1">
      <c r="B334" s="629" t="s">
        <v>1112</v>
      </c>
      <c r="C334" s="629"/>
      <c r="E334" s="134" t="s">
        <v>1481</v>
      </c>
      <c r="F334" s="134" t="s">
        <v>1613</v>
      </c>
    </row>
    <row r="335" spans="1:22" ht="15" thickBot="1">
      <c r="B335" s="677" t="s">
        <v>1474</v>
      </c>
      <c r="C335" s="467"/>
      <c r="D335" s="281"/>
      <c r="E335" s="668">
        <f>ROUNDUP(IF($A$4=1,B11,IF($A$4=2,B36,IF($A$4=3,B61,IF($A$4=4,B86,IF($A$4=5,B111,IF($A$4=6,B136,IF($A$4=7,B161,IF($A$4=8,B186,IF($A$4=9,B211,IF($A$4=10,B236,IF($A$4=11,B261,IF($A$4=12,B286,IF($A$4="Final Submission",B311,""))))))))))))),0)</f>
        <v>0</v>
      </c>
      <c r="F335" s="668">
        <f>C311</f>
        <v>0</v>
      </c>
      <c r="H335" s="679"/>
    </row>
    <row r="336" spans="1:22" ht="15" thickBot="1">
      <c r="B336" s="354" t="s">
        <v>1473</v>
      </c>
      <c r="C336" s="468"/>
      <c r="D336" s="167"/>
      <c r="E336" s="668">
        <f>ROUNDUP(IF($A$4=1,D11,IF($A$4=2,D36,IF($A$4=3,D61,IF($A$4=4,D86,IF($A$4=5,D111,IF($A$4=6,D136,IF($A$4=7,D161,IF($A$4=8,D186,IF($A$4=9,D211,IF($A$4=10,D236,IF($A$4=11,D261,IF($A$4=12,D286,IF($A$4="Final Submission",D311,""))))))))))))),0)</f>
        <v>0</v>
      </c>
      <c r="F336" s="668">
        <f>E311</f>
        <v>0</v>
      </c>
      <c r="H336" s="681"/>
    </row>
    <row r="337" spans="2:6" ht="15" thickBot="1">
      <c r="B337" s="354" t="s">
        <v>1475</v>
      </c>
      <c r="C337" s="468"/>
      <c r="D337" s="167"/>
      <c r="E337" s="668">
        <f>ROUNDUP(IF($A$4=1,F11,IF($A$4=2,F36,IF($A$4=3,F61,IF($A$4=4,F86,IF($A$4=5,F111,IF($A$4=6,F136,IF($A$4=7,F161,IF($A$4=8,F186,IF($A$4=9,F211,IF($A$4=10,F236,IF($A$4=11,F261,IF($A$4=12,F286,IF($A$4="Final Submission",F311,""))))))))))))),0)</f>
        <v>0</v>
      </c>
      <c r="F337" s="668">
        <f>G311</f>
        <v>0</v>
      </c>
    </row>
    <row r="338" spans="2:6" ht="15" thickBot="1">
      <c r="B338" s="354" t="s">
        <v>1476</v>
      </c>
      <c r="C338" s="630"/>
      <c r="D338" s="167"/>
      <c r="E338" s="668">
        <f>ROUNDUP(IF($A$4=1,H11,IF($A$4=2,H36,IF($A$4=3,H61,IF($A$4=4,H86,IF($A$4=5,H111,IF($A$4=6,H136,IF($A$4=7,H161,IF($A$4=8,H186,IF($A$4=9,H211,IF($A$4=10,H236,IF($A$4=11,H261,IF($A$4=12,H286,IF($A$4="Final Submission",H311,""))))))))))))),0)</f>
        <v>0</v>
      </c>
      <c r="F338" s="668">
        <f>I311</f>
        <v>0</v>
      </c>
    </row>
    <row r="339" spans="2:6" ht="15" thickBot="1">
      <c r="B339" s="354" t="s">
        <v>1477</v>
      </c>
      <c r="C339" s="630"/>
      <c r="D339" s="167"/>
      <c r="E339" s="668">
        <f>ROUNDUP(IF($A$4=1,J11,IF($A$4=2,J36,IF($A$4=3,J61,IF($A$4=4,J86,IF($A$4=5,J111,IF($A$4=6,J136,IF($A$4=7,J161,IF($A$4=8,J186,IF($A$4=9,J211,IF($A$4=10,J236,IF($A$4=11,J261,IF($A$4=12,J286,IF($A$4="Final Submission",J311,""))))))))))))),0)</f>
        <v>0</v>
      </c>
      <c r="F339" s="668">
        <f>K311</f>
        <v>0</v>
      </c>
    </row>
    <row r="340" spans="2:6" ht="15" thickBot="1">
      <c r="B340" s="354" t="s">
        <v>1478</v>
      </c>
      <c r="C340" s="630"/>
      <c r="D340" s="167"/>
      <c r="E340" s="668">
        <f>ROUNDUP(IF($A$4=1,L11,IF($A$4=2,L36,IF($A$4=3,L61,IF($A$4=4,L86,IF($A$4=5,L111,IF($A$4=6,L136,IF($A$4=7,L161,IF($A$4=8,L186,IF($A$4=9,L211,IF($A$4=10,L236,IF($A$4=11,L261,IF($A$4=12,L286,IF($A$4="Final Submission",L311,""))))))))))))),0)</f>
        <v>0</v>
      </c>
      <c r="F340" s="668">
        <f>M311</f>
        <v>0</v>
      </c>
    </row>
    <row r="341" spans="2:6" ht="15" thickBot="1">
      <c r="B341" s="354" t="s">
        <v>1479</v>
      </c>
      <c r="C341" s="630"/>
      <c r="D341" s="167"/>
      <c r="E341" s="668">
        <f>ROUNDUP(IF($A$4=1,N11,IF($A$4=2,N36,IF($A$4=3,N61,IF($A$4=4,N86,IF($A$4=5,N111,IF($A$4=6,N136,IF($A$4=7,N161,IF($A$4=8,N186,IF($A$4=9,N211,IF($A$4=10,N236,IF($A$4=11,N261,IF($A$4=12,N286,IF($A$4="Final Submission",N311,""))))))))))))),0)</f>
        <v>0</v>
      </c>
      <c r="F341" s="668">
        <f>O311</f>
        <v>0</v>
      </c>
    </row>
    <row r="342" spans="2:6" ht="15" thickBot="1">
      <c r="B342" s="354" t="s">
        <v>1480</v>
      </c>
      <c r="C342" s="630"/>
      <c r="D342" s="167"/>
      <c r="E342" s="668">
        <f>ROUNDUP(IF($A$4=1,P11,IF($A$4=2,P36,IF($A$4=3,P61,IF($A$4=4,P86,IF($A$4=5,P111,IF($A$4=6,P136,IF($A$4=7,P161,IF($A$4=8,P186,IF($A$4=9,P211,IF($A$4=10,P236,IF($A$4=11,P261,IF($A$4=12,P286,IF($A$4="Final Submission",P311,""))))))))))))),0)</f>
        <v>0</v>
      </c>
      <c r="F342" s="668">
        <f>Q311</f>
        <v>0</v>
      </c>
    </row>
    <row r="343" spans="2:6" ht="15" thickBot="1">
      <c r="B343" s="354" t="s">
        <v>1472</v>
      </c>
      <c r="C343" s="630"/>
      <c r="D343" s="167"/>
      <c r="E343" s="668">
        <f>ROUNDUP(IF($A$4=1,B14,IF($A$4=2,B39,IF($A$4=3,B64,IF($A$4=4,B89,IF($A$4=5,B114,IF($A$4=6,B139,IF($A$4=7,B164,IF($A$4=8,B189,IF($A$4=9,B214,IF($A$4=10,B239,IF($A$4=11,B264,IF($A$4=12,B289,IF($A$4="Final Submission",B314,""))))))))))))),0)</f>
        <v>0</v>
      </c>
      <c r="F343" s="668">
        <f>ROUNDUP(IF($A$4=1,C14,IF($A$4=2,C39,IF($A$4=3,C64,IF($A$4=4,C89,IF($A$4=5,C114,IF($A$4=6,C139,IF($A$4=7,C164,IF($A$4=8,C189,IF($A$4=9,C214,IF($A$4=10,C239,IF($A$4=11,C264,IF($A$4=12,C289,IF($A$4="Final Submission",C314,""))))))))))))),0)</f>
        <v>0</v>
      </c>
    </row>
    <row r="344" spans="2:6" ht="15" thickBot="1">
      <c r="B344" s="354" t="s">
        <v>1115</v>
      </c>
      <c r="C344" s="630"/>
      <c r="D344" s="167"/>
      <c r="E344" s="668">
        <f>ROUNDUP(IF($A$4=1,B15,IF($A$4=2,B40,IF($A$4=3,B65,IF($A$4=4,B90,IF($A$4=5,B115,IF($A$4=6,B140,IF($A$4=7,B165,IF($A$4=8,B190,IF($A$4=9,B215,IF($A$4=10,B240,IF($A$4=11,B265,IF($A$4=12,B290,IF($A$4="Final Submission",B315,""))))))))))))),0)</f>
        <v>0</v>
      </c>
      <c r="F344" s="668">
        <f>ROUNDUP(IF($A$4=1,C15,IF($A$4=2,C40,IF($A$4=3,C65,IF($A$4=4,C90,IF($A$4=5,C115,IF($A$4=6,C140,IF($A$4=7,C165,IF($A$4=8,C190,IF($A$4=9,C215,IF($A$4=10,C240,IF($A$4=11,C265,IF($A$4=12,C290,IF($A$4="Final Submission",C315,""))))))))))))),0)</f>
        <v>0</v>
      </c>
    </row>
    <row r="345" spans="2:6" ht="15" thickBot="1">
      <c r="B345" s="354" t="s">
        <v>1113</v>
      </c>
      <c r="C345" s="630"/>
      <c r="D345" s="167"/>
      <c r="E345" s="668">
        <f>ROUNDUP(IF($A$4=1,B19,IF($A$4=2,B44,IF($A$4=3,B69,IF($A$4=4,B94,IF($A$4=5,B119,IF($A$4=6,B144,IF($A$4=7,B169,IF($A$4=8,B194,IF($A$4=9,B219,IF($A$4=10,B244,IF($A$4=11,B269,IF($A$4=12,B294,IF($A$4="Final Submission",B319,""))))))))))))),0)</f>
        <v>0</v>
      </c>
      <c r="F345" s="668">
        <f>ROUNDUP(IF($A$4=1,C19,IF($A$4=2,C44,IF($A$4=3,C69,IF($A$4=4,C94,IF($A$4=5,C119,IF($A$4=6,C144,IF($A$4=7,C169,IF($A$4=8,C194,IF($A$4=9,C219,IF($A$4=10,C244,IF($A$4=11,C269,IF($A$4=12,C294,IF($A$4="Final Submission",C319,""))))))))))))),0)</f>
        <v>0</v>
      </c>
    </row>
    <row r="346" spans="2:6" ht="15" thickBot="1">
      <c r="B346" s="354" t="s">
        <v>1114</v>
      </c>
      <c r="C346" s="468"/>
      <c r="D346" s="167"/>
      <c r="E346" s="668">
        <f>ROUNDUP(IF($A$4=1,B20,IF($A$4=2,B45,IF($A$4=3,B70,IF($A$4=4,B95,IF($A$4=5,B120,IF($A$4=6,B145,IF($A$4=7,B170,IF($A$4=8,B195,IF($A$4=9,B220,IF($A$4=10,B245,IF($A$4=11,B270,IF($A$4=12,B295,IF($A$4="Final Submission",B320,""))))))))))))),0)</f>
        <v>0</v>
      </c>
      <c r="F346" s="668">
        <f>ROUNDUP(IF($A$4=1,C20,IF($A$4=2,C45,IF($A$4=3,C70,IF($A$4=4,C95,IF($A$4=5,C120,IF($A$4=6,C145,IF($A$4=7,C170,IF($A$4=8,C195,IF($A$4=9,C220,IF($A$4=10,C245,IF($A$4=11,C270,IF($A$4=12,C295,IF($A$4="Final Submission",C320,""))))))))))))),0)</f>
        <v>0</v>
      </c>
    </row>
    <row r="347" spans="2:6" ht="15" thickBot="1">
      <c r="B347" s="282" t="s">
        <v>1116</v>
      </c>
      <c r="C347" s="630"/>
      <c r="D347" s="167"/>
      <c r="E347" s="668">
        <f>ROUNDUP(IF($A$4=1,B24,IF($A$4=2,B49,IF($A$4=3,B74,IF($A$4=4,B99,IF($A$4=5,B124,IF($A$4=6,B149,IF($A$4=7,B174,IF($A$4=8,B199,IF($A$4=9,B224,IF($A$4=10,B249,IF($A$4=11,B274,IF($A$4=12,B299,IF($A$4="Final Submission",B324,""))))))))))))),0)</f>
        <v>0</v>
      </c>
      <c r="F347" s="668">
        <f>ROUNDUP(IF($A$4=1,C24,IF($A$4=2,C49,IF($A$4=3,C74,IF($A$4=4,C99,IF($A$4=5,C124,IF($A$4=6,C149,IF($A$4=7,C174,IF($A$4=8,C199,IF($A$4=9,C224,IF($A$4=10,C249,IF($A$4=11,C274,IF($A$4=12,C299,IF($A$4="Final Submission",C324,""))))))))))))),0)</f>
        <v>0</v>
      </c>
    </row>
    <row r="348" spans="2:6" ht="15" thickBot="1">
      <c r="B348" s="283" t="s">
        <v>1117</v>
      </c>
      <c r="C348" s="469"/>
      <c r="D348" s="284"/>
      <c r="E348" s="685">
        <f>ROUNDUP(IF($A$4=1,B25,IF($A$4=2,B50,IF($A$4=3,B75,IF($A$4=4,B100,IF($A$4=5,B125,IF($A$4=6,B150,IF($A$4=7,B175,IF($A$4=8,B200,IF($A$4=9,B225,IF($A$4=10,B250,IF($A$4=11,B275,IF($A$4=12,B300,IF($A$4="Final Submission",B325,""))))))))))))),0)</f>
        <v>0</v>
      </c>
      <c r="F348" s="685">
        <f>ROUNDUP(IF($A$4=1,C25,IF($A$4=2,C50,IF($A$4=3,C75,IF($A$4=4,C100,IF($A$4=5,C125,IF($A$4=6,C150,IF($A$4=7,C175,IF($A$4=8,C200,IF($A$4=9,C225,IF($A$4=10,C250,IF($A$4=11,C275,IF($A$4=12,C300,IF($A$4="Final Submission",C325,""))))))))))))),0)</f>
        <v>0</v>
      </c>
    </row>
    <row r="349" spans="2:6" ht="15" thickBot="1">
      <c r="B349" s="683" t="s">
        <v>1118</v>
      </c>
      <c r="C349" s="684"/>
      <c r="D349" s="284" t="s">
        <v>1096</v>
      </c>
      <c r="E349" s="355">
        <f>D8+D33+D58+D83+D108+D133+D158+D183+D208+D233+D258+D283+D308</f>
        <v>0</v>
      </c>
      <c r="F349" s="357"/>
    </row>
    <row r="350" spans="2:6" ht="15" thickBot="1">
      <c r="B350" s="676" t="s">
        <v>1471</v>
      </c>
      <c r="C350" s="470"/>
      <c r="D350" s="285" t="s">
        <v>1096</v>
      </c>
      <c r="E350" s="356">
        <f>H8+H33+H58+H83+H108+H133+H158+H183+H208+H233+H258+H283+H308</f>
        <v>0</v>
      </c>
    </row>
    <row r="351" spans="2:6" ht="13.8" thickBot="1">
      <c r="B351" s="676" t="s">
        <v>1482</v>
      </c>
      <c r="C351" s="678"/>
      <c r="D351" s="285"/>
      <c r="E351" s="682">
        <f>IF($A$4=1,J8,IF($A$4=2,J33,IF($A$4=3,J58,IF($A$4=4,J83,IF($A$4=5,J108,IF($A$4=6,J133,IF($A$4=7,J158,IF($A$4=8,J183,IF($A$4=9,J208,IF($A$4=10,J233,IF($A$4=11,J258,IF($A$4=12,J283,IF($A$4="Final Submission",J308,"")))))))))))))</f>
        <v>0</v>
      </c>
    </row>
  </sheetData>
  <sheetProtection algorithmName="SHA-512" hashValue="c7rf5z1ovliLehGOJ+m+lSY1ao2jMTc0p3YnDeC5pW7ANHgUPbZswvfvgLcIAYgXbR2xDjLwdoZVj0rFYE35BA==" saltValue="2mqxB2LRsQWw+z/0OMgEzw==" spinCount="100000" sheet="1" objects="1" scenarios="1"/>
  <mergeCells count="53">
    <mergeCell ref="B4:D4"/>
    <mergeCell ref="D6:F6"/>
    <mergeCell ref="G6:H6"/>
    <mergeCell ref="J7:O7"/>
    <mergeCell ref="D31:F31"/>
    <mergeCell ref="G31:H31"/>
    <mergeCell ref="A7:B8"/>
    <mergeCell ref="J207:O207"/>
    <mergeCell ref="J307:O307"/>
    <mergeCell ref="D306:F306"/>
    <mergeCell ref="G306:H306"/>
    <mergeCell ref="D281:F281"/>
    <mergeCell ref="G281:H281"/>
    <mergeCell ref="D256:F256"/>
    <mergeCell ref="G256:H256"/>
    <mergeCell ref="J232:O232"/>
    <mergeCell ref="J257:O257"/>
    <mergeCell ref="J282:O282"/>
    <mergeCell ref="D231:F231"/>
    <mergeCell ref="G231:H231"/>
    <mergeCell ref="J157:O157"/>
    <mergeCell ref="D181:F181"/>
    <mergeCell ref="G181:H181"/>
    <mergeCell ref="J182:O182"/>
    <mergeCell ref="A32:B33"/>
    <mergeCell ref="J32:O32"/>
    <mergeCell ref="A57:B58"/>
    <mergeCell ref="A82:B83"/>
    <mergeCell ref="A107:B108"/>
    <mergeCell ref="A132:B133"/>
    <mergeCell ref="A157:B158"/>
    <mergeCell ref="A182:B183"/>
    <mergeCell ref="J107:O107"/>
    <mergeCell ref="D131:F131"/>
    <mergeCell ref="G131:H131"/>
    <mergeCell ref="J132:O132"/>
    <mergeCell ref="J57:O57"/>
    <mergeCell ref="D81:F81"/>
    <mergeCell ref="G81:H81"/>
    <mergeCell ref="J82:O82"/>
    <mergeCell ref="D106:F106"/>
    <mergeCell ref="G106:H106"/>
    <mergeCell ref="A257:B258"/>
    <mergeCell ref="A282:B283"/>
    <mergeCell ref="A307:B308"/>
    <mergeCell ref="D56:F56"/>
    <mergeCell ref="G56:H56"/>
    <mergeCell ref="A207:B208"/>
    <mergeCell ref="D206:F206"/>
    <mergeCell ref="G206:H206"/>
    <mergeCell ref="A232:B233"/>
    <mergeCell ref="D156:F156"/>
    <mergeCell ref="G156:H156"/>
  </mergeCells>
  <dataValidations count="1">
    <dataValidation type="whole" allowBlank="1" showInputMessage="1" showErrorMessage="1" errorTitle="Whole Numbers" error="Please enter in whole numbers - no cents." sqref="D211 D236 D11 F11 H11 J11 L11 N11 B14:C15 B20:C20 B25:C25 F236 D161 F161 D186 F186 H186 J186 F211 H211 J211 C8:H8 H236 D286 D136 H161 J161 C33:H33 J236 L236 N236 B250 D261 F261 H261 J261 L261 N261 F286 H286 D36 F36 H36 J36 L36 N36 B50 J286 C308:H308 D61 D86 D111 F136 L161 C58:H58 L286 F61 H61 J61 L61 N61 B75 C83:H83 N286 F86 H86 J86 L86 N86 B100 C108:H108 B300 F111 H111 J111 L111 N111 B125 C133:H133 B289:C290 H136 J136 L136 N136 B150 B139:C140 C158:H158 C208:H208 N161 B175 B164:C165 B170 P161 C183:H183 B295 L186 N186 B200 B189:C190 B195 C233:H233 P286 L211 N211 B225 B214:C215 B220 P11 B239:C240 B245 C258:H258 B275 B264:C265 B270 C283:H283 B39:C40 B45 P186 P211 P236 B64:C65 B70 P61 B89:C90 B95 P86 B114:C115 B120 P111 B145 P136 P261 P36 D311 F311 H311 J311 L311 N311 B325 B314:C315 B320 P311" xr:uid="{8DC38E78-CF1D-4602-AC34-24851EADEA07}">
      <formula1>-1000000000</formula1>
      <formula2>1000000000</formula2>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8478D-6EC8-4A76-AF48-DBDBC996CE26}">
  <sheetPr codeName="Sheet9"/>
  <dimension ref="A1:A22"/>
  <sheetViews>
    <sheetView workbookViewId="0">
      <selection activeCell="B20" sqref="B20"/>
    </sheetView>
  </sheetViews>
  <sheetFormatPr defaultColWidth="9.109375" defaultRowHeight="13.2"/>
  <cols>
    <col min="1" max="16384" width="9.109375" style="5"/>
  </cols>
  <sheetData>
    <row r="1" spans="1:1">
      <c r="A1" s="5" t="s">
        <v>1119</v>
      </c>
    </row>
    <row r="19" s="786" customFormat="1"/>
    <row r="20" s="786" customFormat="1"/>
    <row r="21" s="786" customFormat="1"/>
    <row r="22" s="786" customFormat="1"/>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ECF9D-EFB2-457E-93D3-C7589F96ADDB}">
  <sheetPr codeName="Sheet32"/>
  <dimension ref="A1:F21"/>
  <sheetViews>
    <sheetView tabSelected="1" workbookViewId="0">
      <selection activeCell="A21" sqref="A21"/>
    </sheetView>
  </sheetViews>
  <sheetFormatPr defaultColWidth="9.109375" defaultRowHeight="13.2"/>
  <cols>
    <col min="1" max="1" width="26.88671875" style="18" customWidth="1"/>
    <col min="2" max="2" width="22" style="18" customWidth="1"/>
    <col min="3" max="3" width="22.88671875" style="18" bestFit="1" customWidth="1"/>
    <col min="4" max="4" width="2.5546875" style="18" customWidth="1"/>
    <col min="5" max="5" width="26.5546875" style="18" bestFit="1" customWidth="1"/>
    <col min="6" max="6" width="30.33203125" style="18" bestFit="1" customWidth="1"/>
    <col min="7" max="16384" width="9.109375" style="18"/>
  </cols>
  <sheetData>
    <row r="1" spans="1:6" ht="15">
      <c r="A1" s="520" t="s">
        <v>1380</v>
      </c>
      <c r="B1" s="521" t="s">
        <v>1381</v>
      </c>
      <c r="C1" s="522" t="s">
        <v>1382</v>
      </c>
      <c r="D1" s="1"/>
      <c r="E1" s="523" t="s">
        <v>1407</v>
      </c>
      <c r="F1" s="524" t="s">
        <v>1406</v>
      </c>
    </row>
    <row r="2" spans="1:6" ht="15">
      <c r="A2" s="525" t="s">
        <v>1383</v>
      </c>
      <c r="B2" s="526" t="s">
        <v>1680</v>
      </c>
      <c r="C2" s="527" t="s">
        <v>1392</v>
      </c>
      <c r="D2" s="1"/>
      <c r="E2" s="528" t="s">
        <v>1383</v>
      </c>
      <c r="F2" s="529" t="s">
        <v>1409</v>
      </c>
    </row>
    <row r="3" spans="1:6" ht="15">
      <c r="A3" s="525" t="s">
        <v>1404</v>
      </c>
      <c r="B3" s="526" t="s">
        <v>1681</v>
      </c>
      <c r="C3" s="527" t="s">
        <v>1393</v>
      </c>
      <c r="D3" s="1"/>
      <c r="E3" s="528" t="s">
        <v>1384</v>
      </c>
      <c r="F3" s="529" t="s">
        <v>1410</v>
      </c>
    </row>
    <row r="4" spans="1:6" ht="15">
      <c r="A4" s="525" t="s">
        <v>1385</v>
      </c>
      <c r="B4" s="526" t="s">
        <v>1682</v>
      </c>
      <c r="C4" s="527" t="s">
        <v>1394</v>
      </c>
      <c r="D4" s="1"/>
      <c r="E4" s="528" t="s">
        <v>1385</v>
      </c>
      <c r="F4" s="529" t="s">
        <v>1411</v>
      </c>
    </row>
    <row r="5" spans="1:6" ht="15">
      <c r="A5" s="525" t="s">
        <v>1370</v>
      </c>
      <c r="B5" s="526" t="s">
        <v>1683</v>
      </c>
      <c r="C5" s="527" t="s">
        <v>1395</v>
      </c>
      <c r="D5" s="1"/>
      <c r="E5" s="528" t="s">
        <v>1370</v>
      </c>
      <c r="F5" s="529" t="s">
        <v>1412</v>
      </c>
    </row>
    <row r="6" spans="1:6" ht="15">
      <c r="A6" s="525" t="s">
        <v>1386</v>
      </c>
      <c r="B6" s="526" t="s">
        <v>1684</v>
      </c>
      <c r="C6" s="527" t="s">
        <v>1396</v>
      </c>
      <c r="D6" s="1"/>
      <c r="E6" s="528" t="s">
        <v>1386</v>
      </c>
      <c r="F6" s="529" t="s">
        <v>1413</v>
      </c>
    </row>
    <row r="7" spans="1:6" ht="15">
      <c r="A7" s="525" t="s">
        <v>1387</v>
      </c>
      <c r="B7" s="526" t="s">
        <v>1685</v>
      </c>
      <c r="C7" s="527" t="s">
        <v>1397</v>
      </c>
      <c r="D7" s="1"/>
      <c r="E7" s="528" t="s">
        <v>1387</v>
      </c>
      <c r="F7" s="529" t="s">
        <v>1414</v>
      </c>
    </row>
    <row r="8" spans="1:6" ht="15">
      <c r="A8" s="525" t="s">
        <v>1371</v>
      </c>
      <c r="B8" s="526" t="s">
        <v>1686</v>
      </c>
      <c r="C8" s="527" t="s">
        <v>1398</v>
      </c>
      <c r="D8" s="1"/>
      <c r="E8" s="528" t="s">
        <v>1371</v>
      </c>
      <c r="F8" s="529" t="s">
        <v>1415</v>
      </c>
    </row>
    <row r="9" spans="1:6" ht="15">
      <c r="A9" s="525" t="s">
        <v>1388</v>
      </c>
      <c r="B9" s="526" t="s">
        <v>1687</v>
      </c>
      <c r="C9" s="527" t="s">
        <v>1399</v>
      </c>
      <c r="D9" s="1"/>
      <c r="E9" s="528" t="s">
        <v>1388</v>
      </c>
      <c r="F9" s="529" t="s">
        <v>1416</v>
      </c>
    </row>
    <row r="10" spans="1:6" ht="15">
      <c r="A10" s="525" t="s">
        <v>1405</v>
      </c>
      <c r="B10" s="526" t="s">
        <v>1688</v>
      </c>
      <c r="C10" s="527" t="s">
        <v>1400</v>
      </c>
      <c r="D10" s="1"/>
      <c r="E10" s="528" t="s">
        <v>1408</v>
      </c>
      <c r="F10" s="529" t="s">
        <v>1417</v>
      </c>
    </row>
    <row r="11" spans="1:6" ht="15">
      <c r="A11" s="525" t="s">
        <v>1389</v>
      </c>
      <c r="B11" s="526" t="s">
        <v>1689</v>
      </c>
      <c r="C11" s="527" t="s">
        <v>1401</v>
      </c>
      <c r="D11" s="1"/>
      <c r="E11" s="528" t="s">
        <v>1389</v>
      </c>
      <c r="F11" s="529" t="s">
        <v>1418</v>
      </c>
    </row>
    <row r="12" spans="1:6" ht="15">
      <c r="A12" s="525" t="s">
        <v>1390</v>
      </c>
      <c r="B12" s="526" t="s">
        <v>1690</v>
      </c>
      <c r="C12" s="527" t="s">
        <v>1402</v>
      </c>
      <c r="D12" s="1"/>
      <c r="E12" s="528" t="s">
        <v>1390</v>
      </c>
      <c r="F12" s="529" t="s">
        <v>1419</v>
      </c>
    </row>
    <row r="13" spans="1:6" ht="15.6" thickBot="1">
      <c r="A13" s="525" t="s">
        <v>1391</v>
      </c>
      <c r="B13" s="526" t="s">
        <v>1691</v>
      </c>
      <c r="C13" s="527" t="s">
        <v>1403</v>
      </c>
      <c r="D13" s="1"/>
      <c r="E13" s="530" t="s">
        <v>1391</v>
      </c>
      <c r="F13" s="531" t="s">
        <v>1420</v>
      </c>
    </row>
    <row r="14" spans="1:6" ht="15.6" thickBot="1">
      <c r="A14" s="532" t="s">
        <v>1421</v>
      </c>
      <c r="B14" s="533" t="s">
        <v>1680</v>
      </c>
      <c r="C14" s="534" t="s">
        <v>1392</v>
      </c>
      <c r="D14" s="1"/>
      <c r="E14" s="1"/>
      <c r="F14" s="1"/>
    </row>
    <row r="15" spans="1:6" ht="15">
      <c r="A15" s="1"/>
      <c r="B15" s="1"/>
      <c r="C15" s="1"/>
      <c r="D15" s="1"/>
      <c r="E15" s="1"/>
      <c r="F15" s="1"/>
    </row>
    <row r="16" spans="1:6" ht="15.6">
      <c r="A16" s="535" t="s">
        <v>1423</v>
      </c>
      <c r="B16" s="536"/>
      <c r="C16" s="536"/>
      <c r="D16" s="536"/>
      <c r="E16" s="536"/>
      <c r="F16" s="536"/>
    </row>
    <row r="17" spans="1:6" ht="15.6">
      <c r="A17" s="537" t="s">
        <v>1692</v>
      </c>
      <c r="B17" s="1"/>
      <c r="C17" s="1"/>
      <c r="D17" s="1"/>
      <c r="E17" s="1"/>
      <c r="F17" s="1"/>
    </row>
    <row r="18" spans="1:6" ht="15.6">
      <c r="A18" s="537" t="s">
        <v>1693</v>
      </c>
      <c r="B18" s="1"/>
      <c r="C18" s="1"/>
      <c r="D18" s="1"/>
      <c r="E18" s="1"/>
      <c r="F18" s="1"/>
    </row>
    <row r="19" spans="1:6" ht="15.6">
      <c r="A19" s="537" t="s">
        <v>1422</v>
      </c>
      <c r="B19" s="1"/>
      <c r="C19" s="1"/>
      <c r="D19" s="1"/>
      <c r="E19" s="1"/>
      <c r="F19" s="1"/>
    </row>
    <row r="20" spans="1:6" ht="15.6">
      <c r="A20" s="537" t="s">
        <v>1694</v>
      </c>
      <c r="B20" s="1"/>
      <c r="C20" s="1"/>
      <c r="D20" s="1"/>
      <c r="E20" s="1"/>
      <c r="F20" s="1"/>
    </row>
    <row r="21" spans="1:6" ht="15.6">
      <c r="A21" s="537" t="s">
        <v>1545</v>
      </c>
      <c r="B21" s="1"/>
      <c r="C21" s="1"/>
      <c r="D21" s="1"/>
      <c r="E21" s="1"/>
      <c r="F21" s="1"/>
    </row>
  </sheetData>
  <sheetProtection algorithmName="SHA-512" hashValue="Q73nz5MTzLI6N74nNBs4QnzMxbfRety7TapbE2t9Oa75t5KSUEwDu+IpztCdcsJZuwjPU4pS3934h+68TQh7zg==" saltValue="OjDB3kLDU+Zwd1GHtdKuTw==" spinCount="100000" sheet="1" objects="1" scenarios="1"/>
  <phoneticPr fontId="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7C0EE-3E72-415F-A224-8451F55E62B3}">
  <sheetPr codeName="Sheet10">
    <tabColor rgb="FFFF0000"/>
    <pageSetUpPr fitToPage="1"/>
  </sheetPr>
  <dimension ref="A1:U227"/>
  <sheetViews>
    <sheetView workbookViewId="0">
      <selection activeCell="G19" sqref="G19"/>
    </sheetView>
  </sheetViews>
  <sheetFormatPr defaultColWidth="9.109375" defaultRowHeight="13.2"/>
  <cols>
    <col min="1" max="1" width="33.5546875" style="5" bestFit="1" customWidth="1"/>
    <col min="2" max="2" width="16.88671875" style="5" customWidth="1"/>
    <col min="3" max="3" width="8.5546875" style="5" hidden="1" customWidth="1"/>
    <col min="4" max="4" width="7.5546875" style="5" hidden="1" customWidth="1"/>
    <col min="5" max="5" width="8.88671875" style="5" hidden="1" customWidth="1"/>
    <col min="6" max="6" width="5.6640625" style="5" hidden="1" customWidth="1"/>
    <col min="7" max="7" width="134.44140625" style="591" bestFit="1" customWidth="1"/>
    <col min="8" max="8" width="5.6640625" style="5" customWidth="1"/>
    <col min="9" max="9" width="12.109375" style="5" bestFit="1" customWidth="1"/>
    <col min="10" max="11" width="5.6640625" style="5" customWidth="1"/>
    <col min="12" max="12" width="9.109375" style="5"/>
    <col min="13" max="13" width="5.6640625" style="5" customWidth="1"/>
    <col min="14" max="14" width="9.109375" style="5"/>
    <col min="15" max="15" width="5.6640625" style="5" customWidth="1"/>
    <col min="16" max="16" width="9.88671875" style="5" bestFit="1" customWidth="1"/>
    <col min="17" max="19" width="5.6640625" style="5" customWidth="1"/>
    <col min="20" max="20" width="13.109375" style="5" bestFit="1" customWidth="1"/>
    <col min="21" max="21" width="5.6640625" style="5" customWidth="1"/>
    <col min="22" max="16384" width="9.109375" style="5"/>
  </cols>
  <sheetData>
    <row r="1" spans="1:21">
      <c r="A1" s="5">
        <f>'Claim Sheet'!B5</f>
        <v>0</v>
      </c>
      <c r="B1" s="4" t="str">
        <f>IIIB!C2</f>
        <v>January 2021</v>
      </c>
      <c r="C1" s="589" t="str">
        <f ca="1">IF(OR(C8="x",C9="x",C10="x",C11="x",C12="x",C2="x",C3="x",H2="x",H3="x",J2="x",J3="x",M2="x",M3="x",O2="x",O3="x",Q2="x",Q3="x",C4="x",H4="x",J4="x",M4="x",O4="x",Q4="x"),"x","")</f>
        <v>x</v>
      </c>
      <c r="D1" s="590" t="str">
        <f>IF(OR(B1="January 2021",B1="February 2021"),"x","")</f>
        <v>x</v>
      </c>
      <c r="E1" s="590" t="str">
        <f>IF(OR(B1="November 2021",B1="December 2021",B1="Final Submission 2021"),"x","")</f>
        <v/>
      </c>
      <c r="F1" s="590" t="str">
        <f>IF(OR('EBS Expense Tool'!A4=3,'EBS Expense Tool'!A4=6,'EBS Expense Tool'!A4=9,'EBS Expense Tool'!A4=12),"X","")</f>
        <v/>
      </c>
      <c r="G1" s="590" t="str">
        <f>IF(OR(B1="October 2020",B1="November 2020",B1="December 2020",B1="Final Submission 2020"),"x","")</f>
        <v/>
      </c>
    </row>
    <row r="2" spans="1:21" hidden="1">
      <c r="B2" s="358" t="s">
        <v>1120</v>
      </c>
      <c r="C2" s="592" t="str">
        <f>IF(COUNTIF(C15:C26,"x"),"x","")</f>
        <v/>
      </c>
      <c r="D2" s="589" t="e">
        <f>LOOKUP(IIIB!A2,Allocations!A5:A125,Allocations!B5:B125)</f>
        <v>#N/A</v>
      </c>
      <c r="E2" s="589" t="e">
        <f>LOOKUP(IIIB!A2,Allocations!A5:A125,Allocations!D5:D126)</f>
        <v>#N/A</v>
      </c>
      <c r="F2" s="589" t="e">
        <f>LOOKUP(IIIB!A2,Allocations!A5:A125,Allocations!E5:E126)</f>
        <v>#N/A</v>
      </c>
      <c r="G2" s="593" t="s">
        <v>1121</v>
      </c>
      <c r="H2" s="592" t="str">
        <f>IF(COUNTIF(C29:C39,"x"),"x","")</f>
        <v/>
      </c>
      <c r="I2" s="358" t="s">
        <v>1122</v>
      </c>
      <c r="J2" s="592" t="str">
        <f>IF(COUNTIF(C42:C52,"x"),"x","")</f>
        <v/>
      </c>
      <c r="K2" s="589"/>
      <c r="L2" s="358" t="s">
        <v>90</v>
      </c>
      <c r="M2" s="592" t="str">
        <f>IF(COUNTIF(C55:C58,"x"),"x","")</f>
        <v/>
      </c>
      <c r="N2" s="358" t="s">
        <v>1123</v>
      </c>
      <c r="O2" s="592" t="str">
        <f>IF(COUNTIF(C61:C66,"x"),"x","")</f>
        <v/>
      </c>
      <c r="P2" s="358" t="s">
        <v>1124</v>
      </c>
      <c r="Q2" s="592" t="str">
        <f>IF(COUNTIF(C69:C81,"x"),"x","")</f>
        <v/>
      </c>
      <c r="R2" s="589"/>
      <c r="U2" s="592"/>
    </row>
    <row r="3" spans="1:21" hidden="1">
      <c r="B3" s="358" t="s">
        <v>78</v>
      </c>
      <c r="C3" s="592" t="str">
        <f>IF(COUNTIF(C84:C92,"x"),"x","")</f>
        <v/>
      </c>
      <c r="D3" s="589"/>
      <c r="E3" s="589"/>
      <c r="F3" s="589"/>
      <c r="G3" s="593" t="s">
        <v>1125</v>
      </c>
      <c r="H3" s="592" t="str">
        <f>IF(COUNTIF(C95:C101,"x"),"x","")</f>
        <v/>
      </c>
      <c r="I3" s="358" t="s">
        <v>1126</v>
      </c>
      <c r="J3" s="592" t="str">
        <f>IF(COUNTIF(C104:C110,"x"),"x","")</f>
        <v/>
      </c>
      <c r="K3" s="589" t="e">
        <f>LOOKUP(IIIB!A2,CAUTAU,Allocations!E5:E126)</f>
        <v>#N/A</v>
      </c>
      <c r="L3" s="358" t="s">
        <v>91</v>
      </c>
      <c r="M3" s="592" t="str">
        <f>IF(COUNTIF(C113:C115,"x"),"x","")</f>
        <v/>
      </c>
      <c r="N3" s="358" t="s">
        <v>92</v>
      </c>
      <c r="O3" s="592" t="str">
        <f>IF(COUNTIF(C118:C120,"x"),"x","")</f>
        <v/>
      </c>
      <c r="P3" s="358" t="s">
        <v>93</v>
      </c>
      <c r="Q3" s="592" t="str">
        <f>IF(COUNTIF(C123:C125,"x"),"x","")</f>
        <v/>
      </c>
      <c r="R3" s="592"/>
      <c r="S3" s="589"/>
    </row>
    <row r="4" spans="1:21" hidden="1">
      <c r="B4" s="358" t="s">
        <v>1127</v>
      </c>
      <c r="C4" s="592" t="str">
        <f>IF(COUNTIF(C128:C130,"x"),"x","")</f>
        <v/>
      </c>
      <c r="D4" s="589"/>
      <c r="E4" s="589"/>
      <c r="F4" s="589"/>
      <c r="G4" s="737" t="s">
        <v>1523</v>
      </c>
      <c r="H4" s="592" t="str">
        <f ca="1">IF(COUNTIF(C133:C139,"x"),"x","")</f>
        <v/>
      </c>
      <c r="I4" s="16" t="s">
        <v>1522</v>
      </c>
      <c r="J4" s="592" t="str">
        <f ca="1">IF(COUNTIF(C142:C170,"x"),"x","")</f>
        <v/>
      </c>
      <c r="L4" s="16"/>
      <c r="M4" s="592"/>
      <c r="N4" s="16"/>
      <c r="O4" s="592"/>
      <c r="P4" s="16"/>
      <c r="Q4" s="592"/>
    </row>
    <row r="5" spans="1:21">
      <c r="A5" s="6" t="s">
        <v>1128</v>
      </c>
    </row>
    <row r="6" spans="1:21">
      <c r="A6" s="6"/>
      <c r="C6" s="5" t="s">
        <v>1129</v>
      </c>
      <c r="D6" s="5" t="s">
        <v>1130</v>
      </c>
      <c r="E6" s="5" t="s">
        <v>1131</v>
      </c>
    </row>
    <row r="7" spans="1:21">
      <c r="A7" s="594" t="s">
        <v>1424</v>
      </c>
      <c r="I7" s="5" t="s">
        <v>1657</v>
      </c>
    </row>
    <row r="8" spans="1:21">
      <c r="A8" s="6" t="s">
        <v>1425</v>
      </c>
      <c r="C8" s="5" t="str">
        <f>IF('Claim Sheet'!B20="","x","ok")</f>
        <v>x</v>
      </c>
      <c r="G8" s="600" t="str">
        <f>IF(C8="x","Not Ok, Enter a Contact Name.","OK")</f>
        <v>Not Ok, Enter a Contact Name.</v>
      </c>
    </row>
    <row r="9" spans="1:21">
      <c r="A9" s="6" t="s">
        <v>1426</v>
      </c>
      <c r="C9" s="5" t="str">
        <f>IF('Claim Sheet'!B23="","x","ok")</f>
        <v>x</v>
      </c>
      <c r="G9" s="600" t="str">
        <f>IF(C9="x","Not Ok, Enter a Contact Email Address.","OK")</f>
        <v>Not Ok, Enter a Contact Email Address.</v>
      </c>
    </row>
    <row r="10" spans="1:21">
      <c r="A10" s="6" t="s">
        <v>1427</v>
      </c>
      <c r="C10" s="5" t="str">
        <f>IF('Claim Sheet'!B24="","x","ok")</f>
        <v>x</v>
      </c>
      <c r="G10" s="600" t="str">
        <f>IF(C10="x","Not Ok, Enter a Contact Phone Number.","OK")</f>
        <v>Not Ok, Enter a Contact Phone Number.</v>
      </c>
    </row>
    <row r="11" spans="1:21">
      <c r="A11" s="6" t="s">
        <v>1667</v>
      </c>
      <c r="C11" s="5" t="str">
        <f>IF('Claim Sheet'!H22="-","x",IF('Claim Sheet'!H22="No","r","ok"))</f>
        <v>x</v>
      </c>
      <c r="G11" s="600" t="str">
        <f>IF(C11="x","Not Ok, Indicate on the Claim Sheet if SAMS and Fiscal data has been verified.",IF(C11="r","Reminder - SAMS and Fiscal data should be verified","OK - You have indicated that SAMS and Fiscal data has been verified."))</f>
        <v>Not Ok, Indicate on the Claim Sheet if SAMS and Fiscal data has been verified.</v>
      </c>
    </row>
    <row r="12" spans="1:21">
      <c r="A12" s="6" t="s">
        <v>1663</v>
      </c>
      <c r="C12" s="5" t="str">
        <f>IF('Claim Sheet'!H23="-","x",IF('Claim Sheet'!H23="No","r","ok"))</f>
        <v>x</v>
      </c>
      <c r="G12" s="600" t="str">
        <f>IF(C12="x","Not Ok, Indicate on the Claim Sheet if Nutrition Education expenses have been verified.  This is a quarterly program requirement.",IF(C12="r","Reminder - Nutrition Education expenses should be verified monthly.  This is a quarterly program requirement.","OK - You have indicated that Nutrition Education has been verified."))</f>
        <v>Not Ok, Indicate on the Claim Sheet if Nutrition Education expenses have been verified.  This is a quarterly program requirement.</v>
      </c>
    </row>
    <row r="13" spans="1:21">
      <c r="A13" s="6"/>
    </row>
    <row r="14" spans="1:21">
      <c r="A14" s="594" t="s">
        <v>1120</v>
      </c>
      <c r="C14" s="5" t="e">
        <f>IF(AND(IIIB!I3/IIIB!I2&lt;15%,'Compliance Issues'!B23&lt;6%),"x","")</f>
        <v>#N/A</v>
      </c>
      <c r="D14" s="5" t="e">
        <f>IIIB!I3/IIIB!I2</f>
        <v>#N/A</v>
      </c>
    </row>
    <row r="15" spans="1:21">
      <c r="A15" s="5" t="s">
        <v>1132</v>
      </c>
      <c r="B15" s="595" t="e">
        <f>IIIB!I3</f>
        <v>#N/A</v>
      </c>
      <c r="C15" s="596" t="e">
        <f>IF(B15&gt;0,"g",IF(B15&lt;0,"x",""))</f>
        <v>#N/A</v>
      </c>
      <c r="D15" s="590" t="e">
        <f>IF(OR(E2="x",F2="x"),"w","")</f>
        <v>#N/A</v>
      </c>
      <c r="E15" s="590">
        <f ca="1">LOOKUP(B$1,'Addl Info'!A$21:A$34,'Addl Info'!H$21:H$33)</f>
        <v>0</v>
      </c>
      <c r="F15" s="590" t="e">
        <f>IF(G15="not ok","x","")</f>
        <v>#N/A</v>
      </c>
      <c r="G15" s="597" t="e">
        <f>IF(C15="x","Not Ok - You have over-reported your contract dollars - please correct before submitting.",IF(C15="","Ok - You have spent down all your contract dollars.",IF(AND(C15="g",E15="w"),"Warning - You are a few months from the end of the contract period.  Ensure you are expending down your contract dollars.",IF(AND(C15="g",E15="x"),"End of Year - You are approaching the end of the contract period.  Ensure you are expending down your contract dollars.",IF(C15="g","Ok - You still have contract dollars to spend.","")))))</f>
        <v>#N/A</v>
      </c>
    </row>
    <row r="16" spans="1:21">
      <c r="A16" s="16" t="s">
        <v>1133</v>
      </c>
      <c r="B16" s="598">
        <f>IIIB!C62</f>
        <v>0</v>
      </c>
      <c r="C16" s="599" t="str">
        <f>IF(D16="x","w",IF(COUNTIF(IIIB!AD7:AD61,"x"),"x",""))</f>
        <v>w</v>
      </c>
      <c r="D16" s="590" t="str">
        <f>D$1</f>
        <v>x</v>
      </c>
      <c r="E16" s="590" t="str">
        <f>IF(COUNTIF(IIIB!AD7:AD61,"x"),"x","")</f>
        <v/>
      </c>
      <c r="F16" s="590"/>
      <c r="G16" s="600" t="str">
        <f>IF(AND(D16="x",E16="x"),"Reminder - Title III dollars should be claimed by March claim.",IF(D16="x","Ok",IF(C16="x","Not Ok - You have claimed expenses without expending Title IIIB dollars.",IF(B16&gt;0,"Ok - Title IIIB dollars have been expended.","Ok"))))</f>
        <v>Ok</v>
      </c>
      <c r="H16" s="601"/>
      <c r="I16" s="601"/>
      <c r="J16" s="601"/>
    </row>
    <row r="17" spans="1:13">
      <c r="A17" s="5" t="s">
        <v>1134</v>
      </c>
      <c r="B17" s="602">
        <f>IIIB!W62-IIIB!Y62</f>
        <v>0</v>
      </c>
      <c r="C17" s="596" t="str">
        <f>IF(F17="x",IF(AND(IIIB!B62&gt;0,B17&gt;0),"x",IF(B17&gt;0,"g",IF(B17&lt;0,"x",""))),"")</f>
        <v/>
      </c>
      <c r="D17" s="590"/>
      <c r="E17" s="590" t="str">
        <f>IF(AND(IIIB!B62&gt;0,B17&lt;&gt;0),"x","")</f>
        <v/>
      </c>
      <c r="F17" s="590" t="str">
        <f>IF(B17=0,"ok",IF((B$17+B$31+B$44+B$71+B$137+B$148)=0,"ok","x"))</f>
        <v>ok</v>
      </c>
      <c r="G17" s="597" t="str">
        <f>IF(AND(C17="x",E17=""),"Not Ok - You have over reported your Program Income Expenses - please correct before submitting.",IF(AND(C17="x",E17="x"),"Not Ok - You have remaining Program Income - you cannot also claim Title III contract dollars.",IF(AND(C17="g",E17=""),"Ok - you have remaining Program Income.","Ok")))</f>
        <v>Ok</v>
      </c>
      <c r="H17" s="601"/>
      <c r="I17" s="601"/>
      <c r="J17" s="601"/>
    </row>
    <row r="18" spans="1:13">
      <c r="A18" s="16" t="s">
        <v>1135</v>
      </c>
      <c r="B18" s="603"/>
      <c r="C18" s="590" t="e">
        <f>IF(AND(B15=0,B16=0),"",IF(AND(B16=0,E15="x"),"x",""))</f>
        <v>#N/A</v>
      </c>
      <c r="D18" s="590"/>
      <c r="E18" s="589"/>
      <c r="F18" s="590"/>
      <c r="G18" s="600" t="e">
        <f>IF(C18="x","Not Ok - You are close to the end of the contract and have not expended any contract dollars.","Ok")</f>
        <v>#N/A</v>
      </c>
      <c r="H18" s="601"/>
      <c r="I18" s="601"/>
      <c r="J18" s="601"/>
    </row>
    <row r="19" spans="1:13">
      <c r="A19" s="16" t="s">
        <v>1136</v>
      </c>
      <c r="B19" s="603">
        <f>IIIB!AC23</f>
        <v>0</v>
      </c>
      <c r="C19" s="590" t="str">
        <f>IF(B19&gt;0,"w","")</f>
        <v/>
      </c>
      <c r="D19" s="590"/>
      <c r="E19" s="589"/>
      <c r="F19" s="590"/>
      <c r="G19" s="600" t="str">
        <f>IF(C19="w","Warning - Most AU do not provide Outreach, check to ensure it is not I&amp;A or Public Information (GWAAR to verify).","Ok")</f>
        <v>Ok</v>
      </c>
      <c r="H19" s="601"/>
      <c r="I19" s="601"/>
      <c r="J19" s="601"/>
    </row>
    <row r="20" spans="1:13">
      <c r="A20" s="16" t="s">
        <v>1137</v>
      </c>
      <c r="B20" s="603"/>
      <c r="C20" s="590" t="str">
        <f>IF('EBS Expense Tool'!E349=(IIIB!C18+'CARES B'!Q18),"","x")</f>
        <v/>
      </c>
      <c r="D20" s="590"/>
      <c r="E20" s="589"/>
      <c r="F20" s="590"/>
      <c r="G20" s="600" t="str">
        <f>IF(C20="x","Not Ok - The amount claimed on the IIIB and CARES B tab does not equal what is being claimed on the EBS Expense Tool form.","OK")</f>
        <v>OK</v>
      </c>
      <c r="H20" s="601"/>
      <c r="I20" s="601"/>
      <c r="J20" s="601"/>
    </row>
    <row r="21" spans="1:13">
      <c r="A21" s="5" t="s">
        <v>1138</v>
      </c>
      <c r="B21" s="774">
        <f>IF((IIIB!C13+IIIB!C16+IIIB!C17+IIIB!C20+IIIB!C23)=0,0,(IIIB!C13+IIIB!C16+IIIB!C17+IIIB!C20+IIIB!C23)/IIIB!C62)</f>
        <v>0</v>
      </c>
      <c r="C21" s="599" t="e">
        <f>IF(C163="ok","p",IF(AND(B15=0,B16=0),"",IF(AND(D21="w",B21=0%),"ok",IF(AND(D21="w",B21&gt;0%),"w",IF(B21&gt;=6%,"p",IF(AND(F21="x",B21&lt;6%),"x",IF(AND(E1="x",B21&lt;6%),"x",IF(B21&lt;6%,"s",""))))))))</f>
        <v>#N/A</v>
      </c>
      <c r="D21" s="590" t="str">
        <f>IF(OR(IIIB!AE13="x",IIIB!AE16="x", IIIB!AE17="x",IIIB!AE20="x", IIIB!AE23="x"),"w","")</f>
        <v/>
      </c>
      <c r="E21" s="589" t="str">
        <f>IF(COUNTIF(IIIB!AG13:AG23,"x"),"x","")</f>
        <v/>
      </c>
      <c r="F21" s="590" t="e">
        <f>IF(AND(E1="",IIIB!I3&lt;=IIIB!I2*0.15),"x","")</f>
        <v>#N/A</v>
      </c>
      <c r="G21" s="600" t="e">
        <f>IF(E21="x","You have indicated other funding other than Title IIIB is used to meet this requirement - please complete columns AE and AF.",IF(C21="w","Not Ok - You have claimed Title III expenses, do not also mark the exemption boxes on IIIB.",IF(C21="ok","Ok - Your Access to Services are provided by other sources.",IF(C21="p","Ok - You provide at least 6% of your expenses to Access to Services.",IF(AND(C21="x",F21="x"),"Not Ok - You have 15% or less of the contract funds remaining and have not allocated 6% or more between lines 7, 10, 11, 14 and 15 combined.",IF(C21="s","Reminder -  Lines 7, 10, 11, 14 and 15 - combined - need to total at least 6% of your expenses",IF(C21="x","Not Ok - Lines 7, 10, 11, 14 or 15 need to total at least 6% of your expenses.","Ok")))))))</f>
        <v>#N/A</v>
      </c>
      <c r="H21" s="604"/>
      <c r="I21" s="604"/>
      <c r="J21" s="604"/>
      <c r="K21" s="604"/>
      <c r="L21" s="604"/>
      <c r="M21" s="604"/>
    </row>
    <row r="22" spans="1:13">
      <c r="A22" s="5" t="s">
        <v>1139</v>
      </c>
      <c r="B22" s="775">
        <f>IF(IIIB!C18=0,0,(IIIB!C18/IIIB!C62))</f>
        <v>0</v>
      </c>
      <c r="C22" s="599" t="e">
        <f>IF(C164="ok","p",IF(AND(B15=0,B16=0),"",IF(AND(D22="w",B22=0),"ok",IF(AND(D22="w",B22&gt;0),"ok",IF(B22&gt;=5%,"p",IF(AND(F22="x",B22&lt;5%),"x",IF(AND(E1="x",B22&lt;5%),"x",IF(B22&lt;5%,"s",""))))))))</f>
        <v>#N/A</v>
      </c>
      <c r="D22" s="590" t="e">
        <f>IF(OR(F2="x",E2="x",D2="x"), "w","")</f>
        <v>#N/A</v>
      </c>
      <c r="E22" s="590"/>
      <c r="F22" s="590" t="e">
        <f>IF(AND(E1="",IIIB!I3&lt;=IIIB!I2*0.15),"x","")</f>
        <v>#N/A</v>
      </c>
      <c r="G22" s="600" t="e">
        <f>IF(C22="ok","Ok - You have received a waiver for this requirement, you do not need to spend 5% on Legal Services.",IF(C22="p","Ok - You provide at least 5% of your allocation to Legal/Benefit Assistance Services.",IF(AND(C22="x",F22="x"),"Not Ok - You have 15% or less of the contract funds remaining and have not allocated 5% or more to Line 12.",IF(C22="s","Reminder - you are required to spend at least 5% of your Title IIIB dollars on Legal Services.",IF(C22="x","Not Ok - You need to provide at least 5% of your allocation to Line 12.","Ok")))))</f>
        <v>#N/A</v>
      </c>
      <c r="H22" s="601"/>
      <c r="I22" s="601"/>
      <c r="J22" s="601"/>
      <c r="K22" s="601"/>
    </row>
    <row r="23" spans="1:13">
      <c r="A23" s="5" t="s">
        <v>1140</v>
      </c>
      <c r="B23" s="775">
        <f>IF((IIIB!C8+IIIB!C9+IIIB!C10+IIIB!C28+IIIB!C35+IIIB!C36+IIIB!C38)=0,0,(IIIB!C8+IIIB!C9+IIIB!C10+IIIB!C28+IIIB!C35+IIIB!C36+IIIB!C38)/IIIB!C62)</f>
        <v>0</v>
      </c>
      <c r="C23" s="599" t="e">
        <f>IF(C165="ok","p",IF(AND(B15=0,B16=0),"",IF(AND(D23="w",B23=0),"ok",IF(AND(D23="w",B23&gt;0),"w",IF(B23&gt;=7%,"p",IF(AND(F23="x",B23&lt;7%),"x",IF(AND(E1="x",B23&lt;7%),"x",IF(B23&lt;7%,"s",""))))))))</f>
        <v>#N/A</v>
      </c>
      <c r="D23" s="590" t="str">
        <f>IF(OR(IIIB!AE8="x",IIIB!AE9="x",IIIB!AE10="x",IIIB!AE28="x",IIIB!AE35="x",IIIB!AE36="x",IIIB!AE38="x"),"w","")</f>
        <v/>
      </c>
      <c r="E23" s="590" t="str">
        <f>IF(OR(IIIB!AG8="x",IIIB!AG9="x",IIIB!AG10="x",IIIB!AG28="x",IIIB!AG35="x",IIIB!AG36="x",IIIB!AG38="x"),"x","")</f>
        <v/>
      </c>
      <c r="F23" s="590" t="e">
        <f>IF(AND(E1="",IIIB!I3&lt;=IIIB!I2*0.15),"x","")</f>
        <v>#N/A</v>
      </c>
      <c r="G23" s="600" t="e">
        <f>IF(E23="x","You have indicated other funding other than Title IIIB is used to meet this requirement - please complete columns AE and AF.",IF(C23="w","Not Ok - You have claimed Title III expenses, do not also mark the exemption boxes on IIIB.",IF(C23="ok","Ok - Your In-Home Services are provided by other sources.",IF(C23="p","Ok - You provide at least 7% of your expenses to In-Home Services.",IF(AND(C23="x",F23="x"),"Not Ok - You have 15% or less of the contract funds remaining and have not allocated 7% or more between lines 2, 3, 4, 18, 38, 40 and 50 combined.",IF(C23="s","Reminder - Lines 2, 3, 4, 18, 38, 40 and 50 - combined - need to total at least 7% of your expenses.",IF(C23="x","Not Ok - Lines 2, 3 , 4, 18, 38, 40 and 50 - combined need to total at least 7% of your expenses.","Ok")))))))</f>
        <v>#N/A</v>
      </c>
      <c r="H23" s="601"/>
      <c r="I23" s="601"/>
      <c r="J23" s="601"/>
    </row>
    <row r="24" spans="1:13">
      <c r="A24" s="5" t="s">
        <v>1141</v>
      </c>
      <c r="B24" s="595">
        <f>SUM(IIIB!G62+IIIB!I62+IIIB!K62)</f>
        <v>0</v>
      </c>
      <c r="C24" s="590" t="str">
        <f>IF(B24&gt;=B25,"",IF(D$1="x","v",IF(F$1="x","x","r")))</f>
        <v/>
      </c>
      <c r="D24" s="590"/>
      <c r="E24" s="590"/>
      <c r="F24" s="590"/>
      <c r="G24" s="600" t="str">
        <f>IF(C24="v","Warning - Match is required for this contract",IF(C24="r","Reminder - Match is required for this contract and will be verified quarterly.",IF(C24="x","Not Ok - Your Cash Match and/or In-Kind Match does not meet the Mimimum Match requirement.","Ok - Minimum Match Met")))</f>
        <v>Ok - Minimum Match Met</v>
      </c>
      <c r="H24" s="601"/>
      <c r="I24" s="601"/>
      <c r="J24" s="601"/>
    </row>
    <row r="25" spans="1:13">
      <c r="A25" s="5" t="s">
        <v>1142</v>
      </c>
      <c r="B25" s="595">
        <f>ROUNDUP(IIIB!C62/9,0)</f>
        <v>0</v>
      </c>
      <c r="C25" s="590"/>
      <c r="D25" s="590"/>
      <c r="E25" s="590"/>
      <c r="F25" s="590"/>
      <c r="G25" s="606"/>
    </row>
    <row r="26" spans="1:13">
      <c r="A26" s="5" t="s">
        <v>1556</v>
      </c>
      <c r="B26" s="595">
        <f>IIIB!B11</f>
        <v>0</v>
      </c>
      <c r="C26" s="592" t="str">
        <f>IF(AND('EBS Expense Tool'!A4&lt;3,B26&gt;0),"x","")</f>
        <v/>
      </c>
      <c r="D26" s="590"/>
      <c r="E26" s="590"/>
      <c r="F26" s="590"/>
      <c r="G26" s="606" t="str">
        <f>IF(AND('EBS Expense Tool'!A4&lt;3,B26&gt;0),"Not Ok, IIIB funds cannot be spent on non-nutrition based HDM prior to March.",IF(AND('EBS Expense Tool'!A4=3,B26&gt;0),"Notice: Expending funds under IIIB for Home Delivered Meals can only be done for those not meeting the nutrition guidelines.",IF(AND('EBS Expense Tool'!A4&gt;3,B26&gt;0),"GWAAR Verify - these funds are used to provide meals not meeting the nutrition guidelines.","Ok")))</f>
        <v>Ok</v>
      </c>
    </row>
    <row r="27" spans="1:13">
      <c r="C27" s="590"/>
      <c r="D27" s="590"/>
      <c r="E27" s="590"/>
      <c r="F27" s="590"/>
    </row>
    <row r="28" spans="1:13">
      <c r="A28" s="594" t="s">
        <v>1121</v>
      </c>
      <c r="C28" s="590"/>
      <c r="D28" s="590"/>
      <c r="E28" s="590"/>
      <c r="F28" s="590"/>
    </row>
    <row r="29" spans="1:13">
      <c r="A29" s="5" t="s">
        <v>1132</v>
      </c>
      <c r="B29" s="595" t="e">
        <f>IIIC1!I3</f>
        <v>#N/A</v>
      </c>
      <c r="C29" s="596" t="e">
        <f>IF(B29&gt;0,"g",IF(B29&lt;0,"x",""))</f>
        <v>#N/A</v>
      </c>
      <c r="D29" s="590" t="str">
        <f>IF(OR(E16="x",F16="x"),"w","")</f>
        <v/>
      </c>
      <c r="E29" s="590">
        <f ca="1">LOOKUP(B$1,'Addl Info'!A$21:A$34,'Addl Info'!H$21:H$33)</f>
        <v>0</v>
      </c>
      <c r="F29" s="590" t="e">
        <f>IF(G29="not ok","x","")</f>
        <v>#N/A</v>
      </c>
      <c r="G29" s="597" t="e">
        <f>IF(C29="x","Not Ok - You have over-reported your contract dollars - please correct before submitting.",IF(C29="","Ok - You have spent down all your contract dollars.",IF(AND(C29="g",E29="w"),"Warning - You are a few months from the end of the contract period.  Ensure you are expending down your contract dollars.",IF(AND(C29="g",E29="x"),"End of Year - You are approaching the end of the contract period.  Ensure you are expending down your contract dollars.",IF(C29="g","Ok - You still have contract dollars to spend.","")))))</f>
        <v>#N/A</v>
      </c>
    </row>
    <row r="30" spans="1:13">
      <c r="A30" s="16" t="s">
        <v>1133</v>
      </c>
      <c r="B30" s="598">
        <f>IIIC1!C62</f>
        <v>0</v>
      </c>
      <c r="C30" s="599" t="str">
        <f>IF(D30="x","w",IF(COUNTIF(IIIC1!AD7:AD61,"x"),"x",""))</f>
        <v>w</v>
      </c>
      <c r="D30" s="590" t="str">
        <f>D$1</f>
        <v>x</v>
      </c>
      <c r="E30" s="590" t="str">
        <f>IF(COUNTIF(IIIC1!AD7:AD61,"x"),"x","")</f>
        <v/>
      </c>
      <c r="F30" s="590"/>
      <c r="G30" s="600" t="str">
        <f>IF(AND(D30="x",E30="x"),"Reminder - Title III dollars should be claimed by March claim.",IF(D30="x","Ok",IF(C30="x","Not Ok - You have claimed expenses without expending Title III dollars.",IF(B30&gt;0,"Ok - Title III dollars have been expended.","Ok"))))</f>
        <v>Ok</v>
      </c>
      <c r="H30" s="601"/>
      <c r="I30" s="601"/>
      <c r="J30" s="601"/>
    </row>
    <row r="31" spans="1:13">
      <c r="A31" s="5" t="s">
        <v>1134</v>
      </c>
      <c r="B31" s="602">
        <f>IIIC1!V62-IIIC1!X62+IIIC1!W62-IIIC1!Y62</f>
        <v>0</v>
      </c>
      <c r="C31" s="596" t="str">
        <f>IF(F31="ok","",IF(AND(F31="x",D31="c"),"x",IF(AND(IIIC1!B62&gt;0,B31&gt;0),"x",IF(B31&gt;0,"g",IF(B31&lt;0,"x","")))))</f>
        <v/>
      </c>
      <c r="D31" s="590" t="str">
        <f>IF((B$31+B$44+B$137+B$148)&lt;&gt;0,"c","")</f>
        <v/>
      </c>
      <c r="E31" s="590" t="str">
        <f>IF(AND(IIIC1!C62&gt;0,B31&lt;&gt;0),"x","")</f>
        <v/>
      </c>
      <c r="F31" s="590" t="str">
        <f>IF(B31=0,"ok",IF((B$17+B$31+B$44+B$71+B$137+B$148)=0,"ok","x"))</f>
        <v>ok</v>
      </c>
      <c r="G31" s="597" t="str">
        <f>IF(AND(C31="x",E31=""),"Not Ok - You have over reported your Program Income - please correct before submitting.",IF(AND(C31="x",D31="c"),"Notice: You have remaining Program Income between C1, C2, FFCRA and CARES C2 to expend.",IF(AND(C31="x",E31="x"),"Not Ok - You have remaining Program Income - you cannot also claim Title III contract dollars.",IF(AND(C31="g",E31=""),"Ok - you have remaining Program Income.","Ok"))))</f>
        <v>Ok</v>
      </c>
      <c r="H31" s="601"/>
      <c r="I31" s="601"/>
      <c r="J31" s="601"/>
    </row>
    <row r="32" spans="1:13">
      <c r="A32" s="5" t="s">
        <v>1143</v>
      </c>
      <c r="B32" s="598">
        <f>IIIC1!W62</f>
        <v>0</v>
      </c>
      <c r="C32" s="596" t="e">
        <f>IF(OR(E2="x",F2="x"),"",IF(B32&gt;0,"","x"))</f>
        <v>#N/A</v>
      </c>
      <c r="D32" s="590"/>
      <c r="E32" s="590"/>
      <c r="F32" s="590"/>
      <c r="G32" s="597" t="e">
        <f>IF(C32="x","Not Ok - You are not claiming any Program Income, this is a requirement to expend first and must be reported.","Ok")</f>
        <v>#N/A</v>
      </c>
      <c r="H32" s="601"/>
      <c r="I32" s="601"/>
      <c r="J32" s="601"/>
    </row>
    <row r="33" spans="1:10" ht="13.5" customHeight="1">
      <c r="A33" s="16" t="s">
        <v>1135</v>
      </c>
      <c r="B33" s="603"/>
      <c r="C33" s="590" t="e">
        <f>IF(AND(B29=0,B30=0),"",IF(AND(B30=0,E29="x"),"x",""))</f>
        <v>#N/A</v>
      </c>
      <c r="D33" s="590"/>
      <c r="E33" s="589"/>
      <c r="F33" s="590"/>
      <c r="G33" s="600" t="e">
        <f>IF(C33="x","Not Ok - You are close to the end of the contract and have not expended any contract dollars.","Ok")</f>
        <v>#N/A</v>
      </c>
      <c r="H33" s="601"/>
      <c r="I33" s="601"/>
      <c r="J33" s="601"/>
    </row>
    <row r="34" spans="1:10" ht="13.5" customHeight="1">
      <c r="A34" s="607" t="s">
        <v>1144</v>
      </c>
      <c r="B34" s="603">
        <f>IIIB!C19+IIIC1!C19+IIIC2!C19+'FFCRA C1'!Q19+'FFCRA C2'!Q19+'CARES B'!Q19+'CARES C2'!Q19</f>
        <v>0</v>
      </c>
      <c r="C34" s="590" t="e">
        <f>IF(AND(B29=0,B30=0),"",IF(D$1="x","v",IF(B34&gt;0,"","x")))</f>
        <v>#N/A</v>
      </c>
      <c r="D34" s="590"/>
      <c r="E34" s="589"/>
      <c r="F34" s="590"/>
      <c r="G34" s="600" t="e">
        <f>IF(C34="v","Reminder Nutrition Education is required once per quarter.",IF(C34="x","Not Ok - You are not claiming any expenses on Nutrition Education, which is a service required once per quarter.",""))</f>
        <v>#N/A</v>
      </c>
      <c r="H34" s="601"/>
      <c r="I34" s="601"/>
      <c r="J34" s="601"/>
    </row>
    <row r="35" spans="1:10">
      <c r="A35" s="5" t="s">
        <v>1141</v>
      </c>
      <c r="B35" s="595">
        <f>IIIC1!G62+IIIC1!I62</f>
        <v>0</v>
      </c>
      <c r="C35" s="590" t="str">
        <f>IF(B35&gt;=B36,"",IF(D$1="x","v",IF(F$1="x","x","r")))</f>
        <v/>
      </c>
      <c r="D35" s="590"/>
      <c r="E35" s="590"/>
      <c r="F35" s="590"/>
      <c r="G35" s="600" t="str">
        <f>IF(C35="v","Warning - Match is required for this contract",IF(C35="r","Reminder - Match is required for this contract and will be verified quarterly.",IF(C35="x","Not Ok - Your Cash Match and/or In-Kind Match does not meet the Mimimum Match requirement.","Ok - Minimum Match Met")))</f>
        <v>Ok - Minimum Match Met</v>
      </c>
    </row>
    <row r="36" spans="1:10">
      <c r="A36" s="5" t="s">
        <v>1142</v>
      </c>
      <c r="B36" s="595">
        <f>ROUNDUP(IIIC1!C62/9,0)</f>
        <v>0</v>
      </c>
      <c r="C36" s="590"/>
      <c r="D36" s="590"/>
      <c r="E36" s="590"/>
      <c r="F36" s="590"/>
    </row>
    <row r="37" spans="1:10" hidden="1">
      <c r="A37" s="5" t="s">
        <v>1145</v>
      </c>
      <c r="B37" s="605">
        <f>IF(IIIC1!C66=0,0,(IIIC1!C66/IIIC1!I2))</f>
        <v>0</v>
      </c>
      <c r="C37" s="596" t="str">
        <f>IF(B37&gt;30%,"x","")</f>
        <v/>
      </c>
      <c r="D37" s="590"/>
      <c r="E37" s="590"/>
      <c r="F37" s="590"/>
      <c r="G37" s="597" t="str">
        <f>IF(C37="x","Not Ok - You are allocating more than 30% to the IIIB contract.","Ok - You are allocating less than 30% to the IIIB contract.")</f>
        <v>Ok - You are allocating less than 30% to the IIIB contract.</v>
      </c>
    </row>
    <row r="38" spans="1:10" hidden="1">
      <c r="A38" s="5" t="s">
        <v>1146</v>
      </c>
      <c r="B38" s="605">
        <f>IF(IIIC1!C68=0,0,(IIIC1!C68/IIIC1!I2))</f>
        <v>0</v>
      </c>
      <c r="C38" s="596" t="str">
        <f>IF(B38&gt;40%,"x","")</f>
        <v/>
      </c>
      <c r="D38" s="590"/>
      <c r="E38" s="590"/>
      <c r="F38" s="590"/>
      <c r="G38" s="597" t="str">
        <f>IF(C38="x","Not Ok - You are allocating more than 40% to the IIIC2 contract.","Ok - You are allocating less than 40% to the IIIC2 contract.")</f>
        <v>Ok - You are allocating less than 40% to the IIIC2 contract.</v>
      </c>
    </row>
    <row r="39" spans="1:10" hidden="1">
      <c r="A39" s="5" t="s">
        <v>1147</v>
      </c>
      <c r="B39" s="605"/>
      <c r="C39" s="596" t="str">
        <f>IF(AND(IIIC1!C68&lt;&gt;0,IIIC1!C70&lt;&gt;0),"x","")</f>
        <v/>
      </c>
      <c r="D39" s="590"/>
      <c r="E39" s="590"/>
      <c r="F39" s="590"/>
      <c r="G39" s="597" t="str">
        <f>IF(C39="x","Not Ok - You are transfering dollars between both the C1 and C2 contracts to each other.","Ok - You are transfering appropriately between the C1 and C2 contracts.")</f>
        <v>Ok - You are transfering appropriately between the C1 and C2 contracts.</v>
      </c>
    </row>
    <row r="40" spans="1:10">
      <c r="C40" s="590"/>
      <c r="D40" s="590"/>
      <c r="E40" s="590"/>
      <c r="F40" s="590"/>
    </row>
    <row r="41" spans="1:10">
      <c r="A41" s="594" t="s">
        <v>1122</v>
      </c>
      <c r="C41" s="590"/>
      <c r="D41" s="590"/>
      <c r="E41" s="590"/>
      <c r="F41" s="590"/>
    </row>
    <row r="42" spans="1:10">
      <c r="A42" s="5" t="s">
        <v>1132</v>
      </c>
      <c r="B42" s="595" t="e">
        <f>IIIC2!I3</f>
        <v>#N/A</v>
      </c>
      <c r="C42" s="596" t="e">
        <f>IF(B42&gt;0,"g",IF(B42&lt;0,"x",""))</f>
        <v>#N/A</v>
      </c>
      <c r="D42" s="590" t="str">
        <f>IF(OR(E30="x",F30="x"),"w","")</f>
        <v/>
      </c>
      <c r="E42" s="590">
        <f ca="1">LOOKUP(B$1,'Addl Info'!A$21:A$34,'Addl Info'!H$21:H$33)</f>
        <v>0</v>
      </c>
      <c r="F42" s="590" t="e">
        <f>IF(G42="not ok","x","")</f>
        <v>#N/A</v>
      </c>
      <c r="G42" s="597" t="e">
        <f>IF(C42="x","Not Ok - You have over-reported your contract dollars - please correct before submitting.",IF(C42="","Ok - You have spent down all your contract dollars.",IF(AND(C42="g",E42="w"),"Warning - You are a few months from the end of the contract period.  Ensure you are expending down your contract dollars.",IF(AND(C42="g",E42="x"),"End of Year - You are approaching the end of the contract period.  Ensure you are expending down your contract dollars.",IF(C42="g","Ok - You still have contract dollars to spend.","")))))</f>
        <v>#N/A</v>
      </c>
    </row>
    <row r="43" spans="1:10">
      <c r="A43" s="16" t="s">
        <v>1133</v>
      </c>
      <c r="B43" s="598">
        <f>IIIC2!C62</f>
        <v>0</v>
      </c>
      <c r="C43" s="599" t="str">
        <f>IF(D43="x","w",IF(COUNTIF(IIIC2!AD7:AD61,"x"),"x",""))</f>
        <v>w</v>
      </c>
      <c r="D43" s="590" t="str">
        <f>D$1</f>
        <v>x</v>
      </c>
      <c r="E43" s="590" t="str">
        <f>IF(COUNTIF(IIIC2!AD7:AD61,"x"),"x","")</f>
        <v/>
      </c>
      <c r="F43" s="590"/>
      <c r="G43" s="600" t="str">
        <f>IF(AND(D43="x",E43="x"),"Reminder - Title III dollars should be claimed by March claim",IF(D43="x","Ok",IF(C43="x","Not Ok - You have claimed expenses without expending Title III dollars.",IF(B43&gt;0,"Ok - Title III dollars have been expended.","Ok"))))</f>
        <v>Ok</v>
      </c>
      <c r="H43" s="601"/>
      <c r="I43" s="601"/>
      <c r="J43" s="601"/>
    </row>
    <row r="44" spans="1:10">
      <c r="A44" s="5" t="s">
        <v>1134</v>
      </c>
      <c r="B44" s="602">
        <f>+IIIC2!W62-IIIC2!Y62+IIIC2!V62-IIIC2!X62</f>
        <v>0</v>
      </c>
      <c r="C44" s="596" t="str">
        <f>IF(F44="ok","",IF(AND(F44="x",D44="c"),"x",IF(AND(IIIC2!B62&gt;0,B44&gt;0),"x",IF(B44&gt;0,"g",IF(B44&lt;0,"x","")))))</f>
        <v/>
      </c>
      <c r="D44" s="590" t="str">
        <f>IF((B$31+B$44+B$137+B$148)&lt;&gt;0,"c","")</f>
        <v/>
      </c>
      <c r="E44" s="590" t="str">
        <f>IF(AND(IIIC2!C62&gt;0,B44&lt;&gt;0),"x","")</f>
        <v/>
      </c>
      <c r="F44" s="590" t="str">
        <f>IF(B44=0,"ok",IF((B$17+B$31+B$44+B$71+B$137+B$148)=0,"ok","x"))</f>
        <v>ok</v>
      </c>
      <c r="G44" s="597" t="str">
        <f>IF(AND(C44="x",E44=""),"Not Ok - You have over reported your Program Income - please correct before submitting.",IF(AND(C44="x",D44="c"),"Notice: You have remaining Program Income between C1, C2, FFCRA and CARES C2 to expend.",IF(AND(C44="x",E44="x"),"Not Ok - You have remaining Program Income - you cannot also claim Title III contract dollars.",IF(AND(C44="g",E44=""),"Ok - you have remaining Program Income.","Ok"))))</f>
        <v>Ok</v>
      </c>
      <c r="H44" s="601"/>
      <c r="I44" s="601"/>
      <c r="J44" s="601"/>
    </row>
    <row r="45" spans="1:10">
      <c r="A45" s="5" t="s">
        <v>1143</v>
      </c>
      <c r="B45" s="598">
        <f>IIIC2!W62</f>
        <v>0</v>
      </c>
      <c r="C45" s="596" t="e">
        <f>IF(OR(E2="x",F2="x"),"",IF(B45&gt;0,"","x"))</f>
        <v>#N/A</v>
      </c>
      <c r="D45" s="590"/>
      <c r="E45" s="590"/>
      <c r="F45" s="590"/>
      <c r="G45" s="597" t="e">
        <f>IF(C45="x","Not Ok - You are not claiming any Program Income, this is a requirement to expend first and must be reported.","Ok")</f>
        <v>#N/A</v>
      </c>
      <c r="H45" s="601"/>
      <c r="I45" s="601"/>
      <c r="J45" s="601"/>
    </row>
    <row r="46" spans="1:10">
      <c r="A46" s="16" t="s">
        <v>1135</v>
      </c>
      <c r="B46" s="603"/>
      <c r="C46" s="590" t="e">
        <f>IF(AND(B42=0,B43=0),"",IF(AND(B43=0,E42="x"),"x",""))</f>
        <v>#N/A</v>
      </c>
      <c r="D46" s="590"/>
      <c r="E46" s="589"/>
      <c r="F46" s="590"/>
      <c r="G46" s="600" t="e">
        <f>IF(C46="x","Not Ok - You are close to the end of the contract and have not expended any contract dollars.","Ok")</f>
        <v>#N/A</v>
      </c>
      <c r="H46" s="601"/>
      <c r="I46" s="601"/>
      <c r="J46" s="601"/>
    </row>
    <row r="47" spans="1:10">
      <c r="A47" s="16" t="s">
        <v>1144</v>
      </c>
      <c r="B47" s="603">
        <f>IIIB!C19+IIIC1!C19+IIIC2!C19+'FFCRA C1'!Q19+'FFCRA C2'!Q19+'CARES B'!Q19+'CARES C2'!Q19</f>
        <v>0</v>
      </c>
      <c r="C47" s="590" t="e">
        <f>IF(AND(B42=0,B43=0),"",IF(D$1="x","v",IF(B47&gt;0,"","x")))</f>
        <v>#N/A</v>
      </c>
      <c r="D47" s="590"/>
      <c r="E47" s="589"/>
      <c r="F47" s="590"/>
      <c r="G47" s="600" t="e">
        <f>IF(C47="v","Reminder Nutrition Education is required once per quarter.",IF(C47="x","Not Ok - You are not claiming any expenses on Nutrition Education, which is a service required once per quarter.",""))</f>
        <v>#N/A</v>
      </c>
      <c r="H47" s="601"/>
      <c r="I47" s="601"/>
      <c r="J47" s="601"/>
    </row>
    <row r="48" spans="1:10">
      <c r="A48" s="5" t="s">
        <v>1141</v>
      </c>
      <c r="B48" s="595">
        <f>IIIC2!G62+IIIC2!I62</f>
        <v>0</v>
      </c>
      <c r="C48" s="590" t="str">
        <f>IF(B48&gt;=B49,"",IF(D$1="x","v",IF(F$1="x","x","r")))</f>
        <v/>
      </c>
      <c r="D48" s="590"/>
      <c r="E48" s="590"/>
      <c r="F48" s="590"/>
      <c r="G48" s="600" t="str">
        <f>IF(C48="v","Warning - Match is required for this contract",IF(C48="r","Reminder - Match is required for this contract and will be verified quarterly.",IF(C48="x","Not Ok - Your Cash Match and/or In-Kind Match does not meet the Mimimum Match requirement.","Ok - Minimum Match Met")))</f>
        <v>Ok - Minimum Match Met</v>
      </c>
    </row>
    <row r="49" spans="1:10">
      <c r="A49" s="5" t="s">
        <v>1142</v>
      </c>
      <c r="B49" s="595">
        <f>ROUNDUP(IIIC2!C62/9,0)</f>
        <v>0</v>
      </c>
      <c r="C49" s="590"/>
      <c r="D49" s="590"/>
      <c r="E49" s="590"/>
      <c r="F49" s="590"/>
    </row>
    <row r="50" spans="1:10" hidden="1">
      <c r="A50" s="5" t="s">
        <v>1145</v>
      </c>
      <c r="B50" s="605">
        <f>IF(IIIC2!C66=0,0,(IIIC2!C66/IIIC2!I2))</f>
        <v>0</v>
      </c>
      <c r="C50" s="596" t="str">
        <f>IF(B50&gt;30%,"x","")</f>
        <v/>
      </c>
      <c r="D50" s="590"/>
      <c r="E50" s="590"/>
      <c r="F50" s="590"/>
      <c r="G50" s="597" t="str">
        <f>IF(C50="x","Not Ok - You are allocating more than 30% to the IIIB contract.","Ok - You are allocating less than 30% to the IIIB contract.")</f>
        <v>Ok - You are allocating less than 30% to the IIIB contract.</v>
      </c>
    </row>
    <row r="51" spans="1:10" hidden="1">
      <c r="A51" s="5" t="s">
        <v>1148</v>
      </c>
      <c r="B51" s="605">
        <f>IF(IIIC2!C70=0,0,(IIIC2!C70/IIIC2!I2))</f>
        <v>0</v>
      </c>
      <c r="C51" s="596" t="str">
        <f>IF(B51&gt;40%,"x","")</f>
        <v/>
      </c>
      <c r="D51" s="590"/>
      <c r="E51" s="590"/>
      <c r="F51" s="590"/>
      <c r="G51" s="597" t="str">
        <f>IF(C51="x","Not Ok - You are allocating more than 40% to the IIIC1 contract.","Ok - You are allocating less than 40% to the IIIC1 contract.")</f>
        <v>Ok - You are allocating less than 40% to the IIIC1 contract.</v>
      </c>
    </row>
    <row r="52" spans="1:10" hidden="1">
      <c r="A52" s="5" t="s">
        <v>1147</v>
      </c>
      <c r="B52" s="605"/>
      <c r="C52" s="596" t="str">
        <f>IF(AND(IIIC2!C68&lt;&gt;0,IIIC2!C70&lt;&gt;0),"x","")</f>
        <v/>
      </c>
      <c r="D52" s="590"/>
      <c r="E52" s="590"/>
      <c r="F52" s="590"/>
      <c r="G52" s="597" t="str">
        <f>IF(C52="x","Not Ok - You are transfering dollars between both the C1 and C2 contracts to each other.","Ok - You are transfering appropriately between the C1 and C2 contracts.")</f>
        <v>Ok - You are transfering appropriately between the C1 and C2 contracts.</v>
      </c>
    </row>
    <row r="53" spans="1:10">
      <c r="C53" s="590"/>
      <c r="D53" s="590"/>
      <c r="E53" s="590"/>
      <c r="F53" s="590"/>
    </row>
    <row r="54" spans="1:10">
      <c r="A54" s="594" t="s">
        <v>90</v>
      </c>
      <c r="C54" s="590"/>
      <c r="D54" s="590"/>
      <c r="E54" s="590"/>
      <c r="F54" s="590"/>
    </row>
    <row r="55" spans="1:10">
      <c r="A55" s="5" t="s">
        <v>1132</v>
      </c>
      <c r="B55" s="595" t="e">
        <f>IIIC1!I5</f>
        <v>#N/A</v>
      </c>
      <c r="C55" s="596" t="e">
        <f>IF(B55&gt;0,"g",IF(B55&lt;0,"x",""))</f>
        <v>#N/A</v>
      </c>
      <c r="D55" s="590"/>
      <c r="E55" s="590">
        <f>LOOKUP(B$1,'Addl Info'!A$21:A$34,'Addl Info'!I21:I34)</f>
        <v>0</v>
      </c>
      <c r="F55" s="590" t="e">
        <f>IF(G55="not ok","x","")</f>
        <v>#N/A</v>
      </c>
      <c r="G55" s="597" t="e">
        <f>IF(C55="x","Not Ok - You have over-reported your contract dollars - please correct before submitting.",IF(C55="","Ok - You have spent down all your contract dollars.",IF(AND(C55="g",E55="w"),"Warning - You are a few months from the end of the contract period.  Ensure you are expending down your contract dollars.",IF(AND(C55="g",E55="x"),"End of Year - You are approaching the end of the contract period.  Ensure you are expending down your contract dollars.",IF(C55="g","Ok - You still have contract dollars to spend.","")))))</f>
        <v>#N/A</v>
      </c>
    </row>
    <row r="56" spans="1:10">
      <c r="A56" s="16" t="s">
        <v>1133</v>
      </c>
      <c r="B56" s="598">
        <f>IIIC1!C14+IIIC2!C11</f>
        <v>0</v>
      </c>
      <c r="C56" s="599" t="str">
        <f>IF(D56="x","w",IF(OR(IIIC1!AD14="x",IIIC2!AD11="x"),"x",""))</f>
        <v>w</v>
      </c>
      <c r="D56" s="590" t="str">
        <f>D$1</f>
        <v>x</v>
      </c>
      <c r="E56" s="590" t="str">
        <f>IF(OR(IIIC1!AD14="x",IIIC2!AD11="x"),"x","")</f>
        <v/>
      </c>
      <c r="F56" s="590"/>
      <c r="G56" s="600" t="str">
        <f>IF(AND(D56="x",E56="x"),"Reminder - Title IIIC1 and/or IIIC2 dollars should be claimed by March claim",IF(D56="x","Ok",IF(C56="x","Not Ok - You have claimed expenses without expending C1 and/or C2 dollars.",IF(B56&gt;0,"Ok - C1 and/or C2 dollars have been expended.","Ok"))))</f>
        <v>Ok</v>
      </c>
      <c r="H56" s="601"/>
      <c r="I56" s="601"/>
      <c r="J56" s="601"/>
    </row>
    <row r="57" spans="1:10">
      <c r="A57" s="16" t="s">
        <v>1135</v>
      </c>
      <c r="B57" s="608">
        <f>IIIC1!E62+IIIC2!E62+IIIC1!E5+IIIC2!E5</f>
        <v>0</v>
      </c>
      <c r="C57" s="590" t="e">
        <f>IF(F2="x","",IF(AND(B55&gt;0,E57="x"),"x",IF(AND(B57=0,E55="s"),"s",IF(AND(B57=0,OR(E55="x",E55="w")),"x",""))))</f>
        <v>#N/A</v>
      </c>
      <c r="D57" s="590"/>
      <c r="E57" s="590" t="str">
        <f>IF(B1="September 2021","x","")</f>
        <v/>
      </c>
      <c r="F57" s="590"/>
      <c r="G57" s="600" t="e">
        <f>IF(C57="s","Not Ok - You are three months into the contract and haven't spent any funds.",IF(AND(E57="x",C57="x"),"Not Ok - This is the end of the contract and you haven't expended all NSIP funds",IF(C57="x","Not Ok - You are close to the end of the contract and have not expended any contract dollars.","Ok")))</f>
        <v>#N/A</v>
      </c>
      <c r="H57" s="601"/>
      <c r="I57" s="601"/>
      <c r="J57" s="601"/>
    </row>
    <row r="58" spans="1:10">
      <c r="A58" s="16" t="s">
        <v>1658</v>
      </c>
      <c r="B58" s="608">
        <f>IIIC1!D14+IIIC2!D11</f>
        <v>0</v>
      </c>
      <c r="C58" s="590" t="e">
        <f>IF(AND(B58=0,G1="x"),"r",IF(AND(B58=0,G1="",B55&gt;0),"x","ok"))</f>
        <v>#N/A</v>
      </c>
      <c r="D58" s="590"/>
      <c r="E58" s="590"/>
      <c r="F58" s="590"/>
      <c r="G58" s="600" t="e">
        <f>IF(C58="r","Reminder - NSIP funds are meant to expend against raw food costs each month, not full cost of meals.  It is recommended to pull down monthly.",IF(C58="x","Not Ok - NSIP funds are not being expended against raw food costs this month - please correct.","OK"))</f>
        <v>#N/A</v>
      </c>
      <c r="H58" s="601"/>
      <c r="I58" s="601"/>
      <c r="J58" s="601"/>
    </row>
    <row r="59" spans="1:10">
      <c r="C59" s="590"/>
      <c r="D59" s="590"/>
      <c r="E59" s="590"/>
      <c r="F59" s="590"/>
    </row>
    <row r="60" spans="1:10">
      <c r="A60" s="594" t="s">
        <v>1123</v>
      </c>
      <c r="C60" s="590"/>
      <c r="D60" s="590"/>
      <c r="E60" s="590"/>
      <c r="F60" s="590"/>
    </row>
    <row r="61" spans="1:10">
      <c r="A61" s="5" t="s">
        <v>1132</v>
      </c>
      <c r="B61" s="595" t="e">
        <f>IIID!I3</f>
        <v>#N/A</v>
      </c>
      <c r="C61" s="596" t="e">
        <f>IF(B61&gt;0,"g",IF(B61&lt;0,"x",""))</f>
        <v>#N/A</v>
      </c>
      <c r="D61" s="590" t="str">
        <f>IF(OR(E54="x",F54="x"),"w","")</f>
        <v/>
      </c>
      <c r="E61" s="590">
        <f ca="1">LOOKUP(B$1,'Addl Info'!A$21:A$34,'Addl Info'!H$21:H$33)</f>
        <v>0</v>
      </c>
      <c r="F61" s="590" t="e">
        <f>IF(G61="not ok","x","")</f>
        <v>#N/A</v>
      </c>
      <c r="G61" s="597" t="e">
        <f>IF(C61="x","Not Ok - You have over-reported your contract dollars - please correct before submitting.",IF(C61="","Ok - You have spent down all your contract dollars.",IF(AND(C61="g",E61="w"),"Warning - You are a few months from the end of the contract period.  Ensure you are expending down your contract dollars.",IF(AND(C61="g",E61="x"),"End of Year - You are approaching the end of the contract period.  Ensure you are expending down your contract dollars.",IF(C61="g","Ok - You still have contract dollars to spend.","")))))</f>
        <v>#N/A</v>
      </c>
    </row>
    <row r="62" spans="1:10">
      <c r="A62" s="16" t="s">
        <v>1133</v>
      </c>
      <c r="B62" s="598">
        <f>IIID!C62</f>
        <v>0</v>
      </c>
      <c r="C62" s="599" t="str">
        <f>IF(D62="x","w",IF(COUNTIF(IIID!AD21,"x"),"x",""))</f>
        <v>w</v>
      </c>
      <c r="D62" s="590" t="str">
        <f>D$1</f>
        <v>x</v>
      </c>
      <c r="E62" s="590" t="str">
        <f>IF(COUNTIF(IIID!AD21,"x"),"x","")</f>
        <v/>
      </c>
      <c r="F62" s="590"/>
      <c r="G62" s="600" t="str">
        <f>IF(AND(D62="x",E62="x"),"Reminder - Title III dollars should be claimed by March claim",IF(D62="x","Ok",IF(C62="x","Not Ok - You have claimed expenses without expending Title III dollars.",IF(B62&gt;0,"Ok - Title III dollars have been expended.","Ok"))))</f>
        <v>Ok</v>
      </c>
      <c r="H62" s="601"/>
      <c r="I62" s="601"/>
      <c r="J62" s="601"/>
    </row>
    <row r="63" spans="1:10">
      <c r="A63" s="5" t="s">
        <v>1134</v>
      </c>
      <c r="B63" s="602">
        <f>IIID!W62-IIID!Y62</f>
        <v>0</v>
      </c>
      <c r="C63" s="596" t="str">
        <f>IF(AND(IIID!B62&gt;0,B63&gt;0),"x",IF(B63&gt;0,"g",IF(B63&lt;0,"x","")))</f>
        <v/>
      </c>
      <c r="D63" s="590"/>
      <c r="E63" s="590" t="str">
        <f>IF(AND(IIID!B62&gt;0,B63&lt;&gt;0),"x","")</f>
        <v/>
      </c>
      <c r="F63" s="590"/>
      <c r="G63" s="597" t="str">
        <f>IF(AND(C63="x",E63=""),"Not Ok - You have over reported your Program Income Expenses - please correct before submitting.",IF(AND(C63="x",E63="x"),"Not Ok - You have remaining Program Income - you cannot also claim Title III contract dollars.",IF(AND(C63="g",E63=""),"Ok - you have remaining Program Income.","Ok")))</f>
        <v>Ok</v>
      </c>
      <c r="H63" s="601"/>
      <c r="I63" s="601"/>
      <c r="J63" s="601"/>
    </row>
    <row r="64" spans="1:10">
      <c r="A64" s="16" t="s">
        <v>1135</v>
      </c>
      <c r="B64" s="603"/>
      <c r="C64" s="590" t="e">
        <f>IF(AND(B62=0,B61=0),"",IF(AND(B62=0,E61="x"),"x",""))</f>
        <v>#N/A</v>
      </c>
      <c r="D64" s="590"/>
      <c r="E64" s="589"/>
      <c r="F64" s="590"/>
      <c r="G64" s="600" t="e">
        <f>IF(C64="x","Not Ok - You are close to the end of the contract and have not expended any contract dollars.","Ok")</f>
        <v>#N/A</v>
      </c>
      <c r="H64" s="601"/>
      <c r="I64" s="601"/>
      <c r="J64" s="601"/>
    </row>
    <row r="65" spans="1:13">
      <c r="A65" s="5" t="s">
        <v>1141</v>
      </c>
      <c r="B65" s="595">
        <f>IIID!G62+IIID!I62</f>
        <v>0</v>
      </c>
      <c r="C65" s="590" t="str">
        <f>IF(B65&gt;=B66,"",IF(D$1="x","v",IF(F$1="x","x","r")))</f>
        <v/>
      </c>
      <c r="D65" s="590"/>
      <c r="E65" s="590"/>
      <c r="F65" s="590"/>
      <c r="G65" s="600" t="str">
        <f>IF(C65="v","Warning - Match is required for this contract",IF(C65="r","Reminder - Match is required for this contract and will be verified quarterly.",IF(C65="x","Not Ok - Your Cash Match and/or In-Kind Match does not meet the Mimimum Match requirement.","Ok - Minimum Match Met")))</f>
        <v>Ok - Minimum Match Met</v>
      </c>
    </row>
    <row r="66" spans="1:13">
      <c r="A66" s="5" t="s">
        <v>1142</v>
      </c>
      <c r="B66" s="595">
        <f>ROUNDUP(IIID!C62/9,0)</f>
        <v>0</v>
      </c>
      <c r="C66" s="590"/>
      <c r="D66" s="590"/>
      <c r="E66" s="590"/>
      <c r="F66" s="590"/>
    </row>
    <row r="67" spans="1:13">
      <c r="C67" s="590"/>
      <c r="D67" s="590"/>
      <c r="E67" s="590"/>
      <c r="F67" s="590"/>
    </row>
    <row r="68" spans="1:13">
      <c r="A68" s="594" t="s">
        <v>1149</v>
      </c>
      <c r="C68" s="590"/>
      <c r="D68" s="590"/>
      <c r="E68" s="590"/>
      <c r="F68" s="590"/>
    </row>
    <row r="69" spans="1:13">
      <c r="A69" s="5" t="s">
        <v>1132</v>
      </c>
      <c r="B69" s="595" t="e">
        <f>'IIIE Age 60+ or EOD'!I3</f>
        <v>#N/A</v>
      </c>
      <c r="C69" s="596" t="e">
        <f>IF(B69&gt;0,"g",IF(B69&lt;0,"x",""))</f>
        <v>#N/A</v>
      </c>
      <c r="D69" s="590" t="str">
        <f>IF(OR(E62="x",F62="x"),"w","")</f>
        <v/>
      </c>
      <c r="E69" s="590">
        <f ca="1">LOOKUP(B$1,'Addl Info'!A$21:A$34,'Addl Info'!H$21:H$33)</f>
        <v>0</v>
      </c>
      <c r="F69" s="590" t="e">
        <f>IF(G69="not ok","x","")</f>
        <v>#N/A</v>
      </c>
      <c r="G69" s="597" t="e">
        <f>IF(C69="x","Not Ok - You have over-reported your contract dollars - please correct before submitting.",IF(C69="","Ok - You have spent down all your contract dollars.",IF(AND(C69="g",E69="w"),"Warning - You are a few months from the end of the contract period.  Ensure you are expending down your contract dollars.",IF(AND(C69="g",E69="x"),"End of Year - You are approaching the end of the contract period.  Ensure you are expending down your contract dollars.",IF(C69="g","Ok - You still have contract dollars to spend.","")))))</f>
        <v>#N/A</v>
      </c>
    </row>
    <row r="70" spans="1:13">
      <c r="A70" s="16" t="s">
        <v>1133</v>
      </c>
      <c r="B70" s="598">
        <f>'IIIE Age 60+ or EOD'!C62+'IIIE 18 and under or Disbl'!C62</f>
        <v>0</v>
      </c>
      <c r="C70" s="599" t="str">
        <f>IF(D70="x","w",IF(B69=0,"",IF(COUNTIF('IIIE Age 60+ or EOD'!AD7:AD61,"x"),"x",IF(COUNTIF('IIIE 18 and under or Disbl'!AD7:AD61,"x"),"x",""))))</f>
        <v>w</v>
      </c>
      <c r="D70" s="590" t="str">
        <f>D$1</f>
        <v>x</v>
      </c>
      <c r="E70" s="590" t="str">
        <f>IF(COUNTIF('IIIE Age 60+ or EOD'!AD7:AD61,"x"),"x",IF(COUNTIF('IIIE 18 and under or Disbl'!AD7:AD61,"x"),"x",""))</f>
        <v/>
      </c>
      <c r="F70" s="590"/>
      <c r="G70" s="600" t="str">
        <f>IF(AND(D70="x",E70="x"),"Reminder - Title III dollars should be claimed by March claim",IF(D70="x","Ok",IF(C70="x","Not Ok - You have claimed expenses without expending Title III dollars.",IF(B70&gt;0,"Ok - Title III dollars have been expended.","Ok"))))</f>
        <v>Ok</v>
      </c>
      <c r="H70" s="601"/>
      <c r="I70" s="601"/>
      <c r="J70" s="601"/>
    </row>
    <row r="71" spans="1:13">
      <c r="A71" s="5" t="s">
        <v>1134</v>
      </c>
      <c r="B71" s="602">
        <f>'IIIE Age 60+ or EOD'!W62-'IIIE Age 60+ or EOD'!Y62+'IIIE 18 and under or Disbl'!W62-'IIIE 18 and under or Disbl'!Y62</f>
        <v>0</v>
      </c>
      <c r="C71" s="596" t="str">
        <f>IF(F71="x",IF(AND(('IIIE Age 60+ or EOD'!B62+'IIIE 18 and under or Disbl'!B62)&gt;0,B71&gt;0),"x",IF(B71&gt;0,"g",IF(B71&lt;0,"x",""))),"")</f>
        <v/>
      </c>
      <c r="D71" s="590"/>
      <c r="E71" s="590" t="str">
        <f>IF(AND(('IIIE Age 60+ or EOD'!B62+'IIIE 18 and under or Disbl'!B62)&gt;0,B71&lt;&gt;0),"x","")</f>
        <v/>
      </c>
      <c r="F71" s="590" t="str">
        <f>IF(B71=0,"ok",IF((B$17+B$31+B$44+B$71+B$137+B$148)=0,"ok","x"))</f>
        <v>ok</v>
      </c>
      <c r="G71" s="597" t="str">
        <f>IF(AND(C71="x",E71=""),"Not Ok - You have over reported your Program Income Expenses - please correct before submitting.",IF(AND(C71="x",E71="x"),"Not Ok - You have remaining Program Income - you cannot also claim Title III contract dollars.",IF(AND(C71="g",E71=""),"Ok - you have remaining Program Income.","Ok")))</f>
        <v>Ok</v>
      </c>
      <c r="H71" s="601"/>
      <c r="I71" s="601"/>
      <c r="J71" s="601"/>
    </row>
    <row r="72" spans="1:13">
      <c r="A72" s="16" t="s">
        <v>1135</v>
      </c>
      <c r="B72" s="603"/>
      <c r="C72" s="590" t="e">
        <f>IF(AND(B70=0,B69=0),"",IF(AND(B70=0,E69="x"),"x",""))</f>
        <v>#N/A</v>
      </c>
      <c r="D72" s="590"/>
      <c r="E72" s="589"/>
      <c r="F72" s="590"/>
      <c r="G72" s="600" t="e">
        <f>IF(C72="x","Not Ok - You are close to the end of the contract and have not expended any contract dollars.","Ok")</f>
        <v>#N/A</v>
      </c>
      <c r="H72" s="601"/>
      <c r="I72" s="601"/>
      <c r="J72" s="601"/>
    </row>
    <row r="73" spans="1:13">
      <c r="A73" s="16" t="s">
        <v>1150</v>
      </c>
      <c r="B73" s="609">
        <f>'IIIE Age 60+ or EOD'!C40+'IIIE Age 60+ or EOD'!C41+'IIIE Age 60+ or EOD'!C42+'IIIE 18 and under or Disbl'!C40+'IIIE 18 and under or Disbl'!C41+'IIIE 18 and under or Disbl'!C42</f>
        <v>0</v>
      </c>
      <c r="C73" s="599" t="e">
        <f>IF(C166="ok","",IF(AND(B69=0,B70=0),"",IF(AND(D73="w",B73=0),"ok",IF(AND(D73="w",B73&gt;0),"w",IF(AND(F73="x",B73=0),"x",IF(AND(E1="x",B73=0),"x",IF(B73=0,"s","")))))))</f>
        <v>#N/A</v>
      </c>
      <c r="D73" s="590" t="str">
        <f>IF(OR('IIIE Age 60+ or EOD'!AF40="x",'IIIE Age 60+ or EOD'!AF41="x",'IIIE Age 60+ or EOD'!AF42="x"),"w","")</f>
        <v/>
      </c>
      <c r="E73" s="590" t="str">
        <f>IF(COUNTIF('IIIE Age 60+ or EOD'!AH40:AH42,"x"),"x","")</f>
        <v/>
      </c>
      <c r="F73" s="590" t="e">
        <f>IF(AND(E1="",'IIIE Age 60+ or EOD'!I3&lt;='IIIE Age 60+ or EOD'!I2*0.15),"x","")</f>
        <v>#N/A</v>
      </c>
      <c r="G73" s="600" t="e">
        <f>IF(E73="x","You have indicated other funding other than Title IIIE is used to meet this requirement - please complete columns AF and AG.",IF('IIIE Age 60+ or EOD'!I2=0,"",IF(C73="w","Not Ok - You have claimed expenses, do not also mark the exemption boxes on IIIE.",IF(C73="ok","Ok - Your Counseling, Training or Support Groups are provided by other sources.",IF(OR(C166="ok",B73&gt;0),"Ok - You provide funding towards Counseling, Training or Support Groups.",IF(AND(C73="x",F73="x"),"Not Ok - You have 15% or less of the contract funds remaining and have not allocated expenses to lines 6501s, 6502s, or 6503s combined.",IF(C73="s","Reminder - Lines 6501s, 6502s, or 6503s need to have funding expenses",IF(C73="x","Not Ok - Lines 6501s, 6502s, or 6503s need to have funding expenses",""))))))))</f>
        <v>#N/A</v>
      </c>
      <c r="H73" s="604"/>
      <c r="I73" s="604"/>
      <c r="J73" s="604"/>
      <c r="K73" s="604"/>
      <c r="L73" s="604"/>
      <c r="M73" s="604"/>
    </row>
    <row r="74" spans="1:13">
      <c r="A74" s="16" t="s">
        <v>1151</v>
      </c>
      <c r="B74" s="609">
        <f>'IIIE Age 60+ or EOD'!C43+'IIIE Age 60+ or EOD'!C44+'IIIE Age 60+ or EOD'!C45+'IIIE 18 and under or Disbl'!C43+'IIIE 18 and under or Disbl'!C44+'IIIE 18 and under or Disbl'!C45</f>
        <v>0</v>
      </c>
      <c r="C74" s="599" t="e">
        <f>IF(C167="ok","",IF(AND(B69=0,B70=0),"",IF(AND(D74="w",B74=0),"ok",IF(AND(D74="w",B74&gt;0),"w",IF(AND(F74="x",B74=0),"x",IF(AND(E1="x",B74=0),"x",IF(B74=0,"s","")))))))</f>
        <v>#N/A</v>
      </c>
      <c r="D74" s="590" t="str">
        <f>IF(OR('IIIE Age 60+ or EOD'!AF43="x",'IIIE Age 60+ or EOD'!AF44="x",'IIIE Age 60+ or EOD'!AF45="x"),"w","")</f>
        <v/>
      </c>
      <c r="E74" s="590" t="str">
        <f>IF(COUNTIF('IIIE Age 60+ or EOD'!AH43:AH45,"x"),"x","")</f>
        <v/>
      </c>
      <c r="F74" s="590" t="e">
        <f>IF(AND(E1="",'IIIE Age 60+ or EOD'!I3&lt;='IIIE Age 60+ or EOD'!I2*0.15),"x","")</f>
        <v>#N/A</v>
      </c>
      <c r="G74" s="600" t="e">
        <f>IF(E74="x","You have indicated other funding other than Title IIIE is used to meet this requirement - please complete columns AF and AG.",IF('IIIE Age 60+ or EOD'!I2=0,"",IF(C74="w","Not Ok - You have claimed expenses, do not also mark the exemption boxes on IIIE.",IF(D74="ok","Ok - Your Respite Services are provided by other sources.",IF(OR(C167="ok",B74&gt;0),"Ok - You provide funding towards Respite Services.",IF(AND(C74="x",F74="x"),"Not Ok - You have 15% or less of the contract funds remaining and have not allocated expenses to lines 66a, 66b, or 66c combined.",IF(C74="s","Reminder - Lines 66a, 66b, or 66c need to have funding expenses.",IF(C74="x","Not Ok - Lines 66a, 66b, or 66c need to have funding expenses.",""))))))))</f>
        <v>#N/A</v>
      </c>
    </row>
    <row r="75" spans="1:13">
      <c r="A75" s="16" t="s">
        <v>1152</v>
      </c>
      <c r="B75" s="609">
        <f>'IIIE Age 60+ or EOD'!C46+'IIIE 18 and under or Disbl'!C46</f>
        <v>0</v>
      </c>
      <c r="C75" s="599" t="e">
        <f>IF(C168="ok","",IF(AND(B69=0,B70=0),"",IF(AND(D75="w",B75=0),"ok",IF(AND(D75="w",B75&gt;0),"w",IF(AND(F75="x",B75=0),"x",IF(AND(E1="x",B75=0),"x",IF(B75=0,"s","")))))))</f>
        <v>#N/A</v>
      </c>
      <c r="D75" s="590" t="str">
        <f>IF('IIIE Age 60+ or EOD'!AF46="x","w","")</f>
        <v/>
      </c>
      <c r="E75" s="590" t="str">
        <f>IF('IIIE Age 60+ or EOD'!AH46="x","x","")</f>
        <v/>
      </c>
      <c r="F75" s="590" t="e">
        <f>IF(AND(E1="",'IIIE Age 60+ or EOD'!I3&lt;='IIIE Age 60+ or EOD'!I2*0.15),"x","")</f>
        <v>#N/A</v>
      </c>
      <c r="G75" s="600" t="e">
        <f>IF(E75="x","You have indicated other funding other than Title IIIE is used to meet this requirement - please complete columns AF and AG.",IF('IIIE Age 60+ or EOD'!I2=0,"",IF(C75="w","Not Ok - You have claimed expenses, do not also mark the exemption boxes on IIIE.",IF(C75="ok","Ok - YourSupplemental Services are provided by other sources.",IF(OR(C168="ok",B75&gt;0),"Ok - You provide funding towards Supplemental Services.",IF(AND(C75="x",F75="x"),"Not Ok - You have 15% or less of the contract funds remaining and have not allocated expenses to line 67.",IF(C75="s","Reminder - Line 67 needs to have funding expenses",IF(C75="x","Not Ok - Line 67 needs to have funding expenses.",""))))))))</f>
        <v>#N/A</v>
      </c>
    </row>
    <row r="76" spans="1:13">
      <c r="A76" s="16" t="s">
        <v>1153</v>
      </c>
      <c r="B76" s="609">
        <f>'IIIE Age 60+ or EOD'!C47+'IIIE 18 and under or Disbl'!C47+'IIIE Age 60+ or EOD'!C39+'IIIE 18 and under or Disbl'!C39</f>
        <v>0</v>
      </c>
      <c r="C76" s="599" t="e">
        <f>IF(C169="ok","",IF(AND(B69=0,B70=0),"",IF(AND(D76="w",B76=0),"ok",IF(AND(D76="w",B76&gt;0),"w",IF(AND(F76="x",B76=0),"x",IF(AND(E1="x",B76=0),"x",IF(B76=0,"s","")))))))</f>
        <v>#N/A</v>
      </c>
      <c r="D76" s="590" t="str">
        <f>IF(OR('IIIE Age 60+ or EOD'!AF47="x",'IIIE Age 60+ or EOD'!AF39="x"),"w","")</f>
        <v/>
      </c>
      <c r="E76" s="590" t="str">
        <f>IF(OR('IIIE Age 60+ or EOD'!AH39="x",'IIIE Age 60+ or EOD'!AH47="x"),"x","")</f>
        <v/>
      </c>
      <c r="F76" s="590" t="e">
        <f>IF(AND(E1="",'IIIE Age 60+ or EOD'!I3&lt;='IIIE Age 60+ or EOD'!I2*0.15),"x","")</f>
        <v>#N/A</v>
      </c>
      <c r="G76" s="600" t="e">
        <f>IF(E76="x","You have indicated other funding other than Title IIIE is used to meet this requirement - please complete columns AF and AG.",IF('IIIE Age 60+ or EOD'!I2=0,"",IF(C76="w","Not Ok - You have claimed expenses, do not also mark the exemption boxes on IIIE.",IF(C76="ok","Ok - Your I&amp;A Services are provided by other sources.",IF(OR(C169="ok",B76&gt;0),"Ok - You provide funding towards I&amp;A Services.",IF(AND(C76="x",F76="x"),"Not Ok - You have 15% or less of the contract funds remaining and have not allocated expenses to lines 64 or 69 combined.",IF(C76="s","Reminder - Lines 64 or 69 needs to have funding expenses",IF(C76="x","Not Ok - Lines 64 or 69 needs to have funding expenses.",""))))))))</f>
        <v>#N/A</v>
      </c>
    </row>
    <row r="77" spans="1:13">
      <c r="A77" s="16" t="s">
        <v>1154</v>
      </c>
      <c r="B77" s="609">
        <f>'IIIE Age 60+ or EOD'!C48+'IIIE 18 and under or Disbl'!C48</f>
        <v>0</v>
      </c>
      <c r="C77" s="599" t="e">
        <f>IF(C170="ok","",IF(AND(B69=0,B70=0),"",IF(AND(D77="w",B77=0),"ok",IF(AND(D77="w",B77&gt;0),"w",IF(AND(F77="x",B77=0),"x",IF(AND(E1="x",B77=0),"x",IF(B77=0,"s","")))))))</f>
        <v>#N/A</v>
      </c>
      <c r="D77" s="590" t="str">
        <f>IF('IIIE Age 60+ or EOD'!AF48="x","w","")</f>
        <v/>
      </c>
      <c r="E77" s="590" t="str">
        <f>IF('IIIE Age 60+ or EOD'!AH48="x","x","")</f>
        <v/>
      </c>
      <c r="F77" s="590" t="e">
        <f>IF(AND(E1="",'IIIE Age 60+ or EOD'!I3&lt;='IIIE Age 60+ or EOD'!I2*0.15),"x","")</f>
        <v>#N/A</v>
      </c>
      <c r="G77" s="600" t="e">
        <f>IF(E77="x","You have indicated other funding other than Title IIIE is used to meet this requirement - please complete columns AF and AG.",IF('IIIE Age 60+ or EOD'!I2=0,"",IF(C77="w","Not Ok - You have claimed expenses, do not also mark the exemption boxes on IIIE.",IF(C77="ok","Ok - Your Information Services are provided by other sources.",IF(OR(C170="ok",B77&gt;0),"Ok - You provide funding towards Information Services.",IF(AND(C77="x",F77="x"),"Not Ok - You have 15% or less of the contract funds remaining and have not allocated expenses to line 68.",IF(C77="s","Reminder - Line 68 needs to have funding expenses",IF(C77="x","Not Ok - Line 68 needs to have funding expenses",""))))))))</f>
        <v>#N/A</v>
      </c>
    </row>
    <row r="78" spans="1:13">
      <c r="A78" s="16" t="s">
        <v>1155</v>
      </c>
      <c r="B78" s="605">
        <f>IF(('IIIE Age 60+ or EOD'!C46+'IIIE 18 and under or Disbl'!C46)=0,0,B75/('IIIE Age 60+ or EOD'!C62+'IIIE 18 and under or Disbl'!C62))</f>
        <v>0</v>
      </c>
      <c r="C78" s="596" t="str">
        <f>IF('EBS Expense Tool'!A4&gt;3,"c",IF(AND(E78="x",B78&gt;20%),"x",IF(B78&gt;20%,"w","")))</f>
        <v/>
      </c>
      <c r="D78" s="590"/>
      <c r="E78" s="590" t="str">
        <f>IF(OR(B1="December 2020",B1="Final Submission 2020",B1="Budget"),"x","")</f>
        <v/>
      </c>
      <c r="F78" s="590"/>
      <c r="G78" s="597" t="str">
        <f>IF(C78="c","Due to COVID 19, in 2020 the 20% limit is waived for Supplemental Services.",IF(C78="w","Warning - You currently have allocated more than 20% of expenses to Supplemental Services - monitor this as the year end approaches.",IF(C78="x","Not Ok - You are allocating more than 20% to Supplemental Services.","Ok - You are allocating less than 20% to Supplemental Services.")))</f>
        <v>Ok - You are allocating less than 20% to Supplemental Services.</v>
      </c>
    </row>
    <row r="79" spans="1:13">
      <c r="A79" s="16" t="s">
        <v>1156</v>
      </c>
      <c r="B79" s="595">
        <f>('IIIE Age 60+ or EOD'!C62+'IIIE 18 and under or Disbl'!C62)*20%</f>
        <v>0</v>
      </c>
      <c r="C79" s="596"/>
      <c r="D79" s="590"/>
      <c r="E79" s="590"/>
      <c r="F79" s="590"/>
      <c r="G79" s="597"/>
    </row>
    <row r="80" spans="1:13">
      <c r="A80" s="5" t="s">
        <v>1141</v>
      </c>
      <c r="B80" s="595">
        <f>'IIIE Age 60+ or EOD'!G62+'IIIE Age 60+ or EOD'!I62+'IIIE Age 60+ or EOD'!K62+'IIIE 18 and under or Disbl'!G62+'IIIE 18 and under or Disbl'!I62</f>
        <v>0</v>
      </c>
      <c r="C80" s="590" t="str">
        <f>IF(B80&gt;=B81,"",IF(D$1="x","v",IF(F$1="x","x","r")))</f>
        <v/>
      </c>
      <c r="D80" s="590"/>
      <c r="E80" s="590"/>
      <c r="F80" s="590"/>
      <c r="G80" s="600" t="str">
        <f>IF(C80="v","Warning - Match is required for this contract",IF(C80="r","Reminder - Match is required for this contract and will be verified quarterly.",IF(C80="x","Not Ok - Your Cash Match and/or In-Kind Match does not meet the Mimimum Match requirement.","Ok - Minimum Match Met")))</f>
        <v>Ok - Minimum Match Met</v>
      </c>
    </row>
    <row r="81" spans="1:13">
      <c r="A81" s="5" t="s">
        <v>1142</v>
      </c>
      <c r="B81" s="595">
        <f>ROUNDUP(('IIIE Age 60+ or EOD'!C62+'IIIE 18 and under or Disbl'!C62)/3,0)</f>
        <v>0</v>
      </c>
      <c r="C81" s="590"/>
      <c r="D81" s="590"/>
      <c r="E81" s="590"/>
      <c r="F81" s="590"/>
    </row>
    <row r="82" spans="1:13">
      <c r="C82" s="590"/>
      <c r="D82" s="590"/>
      <c r="E82" s="590"/>
      <c r="F82" s="590"/>
    </row>
    <row r="83" spans="1:13">
      <c r="A83" s="594" t="s">
        <v>78</v>
      </c>
      <c r="C83" s="590"/>
      <c r="D83" s="590"/>
      <c r="E83" s="590"/>
      <c r="F83" s="590"/>
    </row>
    <row r="84" spans="1:13">
      <c r="A84" s="5" t="s">
        <v>1132</v>
      </c>
      <c r="B84" s="595" t="e">
        <f>AFCSP!I3</f>
        <v>#N/A</v>
      </c>
      <c r="C84" s="596" t="e">
        <f>IF(B84&gt;0,"g",IF(B84&lt;0,"x",""))</f>
        <v>#N/A</v>
      </c>
      <c r="D84" s="590" t="str">
        <f>IF(OR(E70="x",F70="x"),"w","")</f>
        <v/>
      </c>
      <c r="E84" s="590">
        <f ca="1">LOOKUP(B$1,'Addl Info'!A$21:A$34,'Addl Info'!H$21:H$33)</f>
        <v>0</v>
      </c>
      <c r="F84" s="590" t="e">
        <f>IF(G84="not ok","x","")</f>
        <v>#N/A</v>
      </c>
      <c r="G84" s="597" t="e">
        <f>IF(C84="x","Not Ok - You have over-reported your contract dollars - please correct before submitting.",IF(C84="","Ok - You have spent down all your contract dollars.",IF(AND(C84="g",E84="w"),"Warning - You are a few months from the end of the contract period.  Ensure you are expending down your contract dollars.",IF(AND(C84="g",E84="x"),"End of Year - You are approaching the end of the contract period.  Ensure you are expending down your contract dollars.",IF(C84="g","Ok - You still have contract dollars to spend.","")))))</f>
        <v>#N/A</v>
      </c>
    </row>
    <row r="85" spans="1:13">
      <c r="A85" s="16" t="s">
        <v>1135</v>
      </c>
      <c r="B85" s="603">
        <f>AFCSP!Q62</f>
        <v>0</v>
      </c>
      <c r="C85" s="590" t="e">
        <f>IF(D85="x","w",IF(B84=0,"",IF(AND(B85=0,E84="x"),"x","")))</f>
        <v>#N/A</v>
      </c>
      <c r="D85" s="590"/>
      <c r="E85" s="590"/>
      <c r="F85" s="590"/>
      <c r="G85" s="600" t="e">
        <f>IF(C85="x","Not Ok - You are close to the end of the contract and have not expended any contract dollars.","Ok")</f>
        <v>#N/A</v>
      </c>
      <c r="H85" s="601"/>
      <c r="I85" s="601"/>
      <c r="J85" s="601"/>
    </row>
    <row r="86" spans="1:13">
      <c r="A86" s="16" t="s">
        <v>1157</v>
      </c>
      <c r="B86" s="608">
        <f>AFCSP!K62</f>
        <v>0</v>
      </c>
      <c r="C86" s="590" t="e">
        <f>IF(AND('IIIE Age 60+ or EOD'!I2=0,AFCSP!K62&gt;0),"x","")</f>
        <v>#N/A</v>
      </c>
      <c r="D86" s="590"/>
      <c r="E86" s="590"/>
      <c r="F86" s="590"/>
      <c r="G86" s="600" t="e">
        <f>IF(C86="x","Not Ok - You do not receive Title IIIE dollars, you cannot use AFCSP as Match.","Ok")</f>
        <v>#N/A</v>
      </c>
      <c r="H86" s="601"/>
      <c r="I86" s="601"/>
      <c r="J86" s="601"/>
    </row>
    <row r="87" spans="1:13">
      <c r="A87" s="5" t="s">
        <v>1158</v>
      </c>
      <c r="B87" s="605">
        <f>IF(AFCSP!Q49=0,0,AFCSP!Q49/AFCSP!Q62)</f>
        <v>0</v>
      </c>
      <c r="C87" s="596" t="str">
        <f>IF(AND(E87="x",B87&gt;10%),"x",IF(B87&gt;10%,"w",""))</f>
        <v/>
      </c>
      <c r="D87" s="590"/>
      <c r="E87" s="590" t="str">
        <f>IF(OR(B1="December 2020",B1="Final Submission 2020",B1="Budget"),"x","")</f>
        <v/>
      </c>
      <c r="F87" s="590"/>
      <c r="G87" s="597" t="str">
        <f>IF(C87="w","Warning - You currently have allocated more than 10% of expenses to Administrative Services - monitor this as the year end approaches.",IF(C87="x","Not Ok - You are allocating more than 10% to Administrative Services for your overall expenses.","Ok - You are allocating less than 10% to Administrative Services of your overall expenses."))</f>
        <v>Ok - You are allocating less than 10% to Administrative Services of your overall expenses.</v>
      </c>
      <c r="H87" s="601"/>
      <c r="I87" s="610"/>
      <c r="J87" s="610"/>
      <c r="K87" s="610"/>
      <c r="L87" s="610"/>
      <c r="M87" s="610"/>
    </row>
    <row r="88" spans="1:13">
      <c r="A88" s="16" t="s">
        <v>1159</v>
      </c>
      <c r="B88" s="595">
        <f>AFCSP!Q62*10%</f>
        <v>0</v>
      </c>
      <c r="C88" s="596"/>
      <c r="D88" s="590"/>
      <c r="E88" s="590"/>
      <c r="F88" s="590"/>
      <c r="G88" s="597"/>
      <c r="H88" s="601"/>
      <c r="I88" s="610"/>
      <c r="J88" s="610"/>
      <c r="K88" s="610"/>
      <c r="L88" s="610"/>
      <c r="M88" s="610"/>
    </row>
    <row r="89" spans="1:13">
      <c r="A89" s="16" t="s">
        <v>1160</v>
      </c>
      <c r="B89" s="595">
        <f>AFCSP!Q51+AFCSP!Q52+AFCSP!Q53+AFCSP!Q54+AFCSP!Q55+AFCSP!Q50</f>
        <v>0</v>
      </c>
      <c r="C89" s="590"/>
      <c r="D89" s="590"/>
      <c r="E89" s="590"/>
      <c r="F89" s="590"/>
      <c r="G89" s="611">
        <f>IF(B89=0,0,B89/B85)</f>
        <v>0</v>
      </c>
      <c r="H89" s="604"/>
      <c r="I89" s="604"/>
      <c r="J89" s="604"/>
      <c r="K89" s="604"/>
      <c r="L89" s="604"/>
      <c r="M89" s="604"/>
    </row>
    <row r="90" spans="1:13" ht="14.4">
      <c r="A90" s="16" t="s">
        <v>1161</v>
      </c>
      <c r="B90" s="595">
        <f>AFCSP!Q56</f>
        <v>0</v>
      </c>
      <c r="C90" s="590"/>
      <c r="D90" s="590"/>
      <c r="E90" s="590"/>
      <c r="F90" s="590"/>
      <c r="G90" s="611">
        <f>IF(B90=0,0,B90/B85)</f>
        <v>0</v>
      </c>
      <c r="H90" s="612"/>
      <c r="I90" s="610"/>
      <c r="J90" s="610"/>
      <c r="K90" s="610"/>
      <c r="L90" s="610"/>
      <c r="M90" s="610"/>
    </row>
    <row r="91" spans="1:13">
      <c r="A91" s="16" t="s">
        <v>1162</v>
      </c>
      <c r="B91" s="595">
        <f>AFCSP!Q57+AFCSP!Q58</f>
        <v>0</v>
      </c>
      <c r="C91" s="590"/>
      <c r="D91" s="590"/>
      <c r="E91" s="590"/>
      <c r="F91" s="590"/>
      <c r="G91" s="611">
        <f>IF(B91=0,0,B91/B85)</f>
        <v>0</v>
      </c>
      <c r="H91" s="6"/>
      <c r="I91" s="604"/>
      <c r="J91" s="604"/>
      <c r="K91" s="604"/>
      <c r="L91" s="604"/>
      <c r="M91" s="604"/>
    </row>
    <row r="92" spans="1:13">
      <c r="A92" s="16" t="s">
        <v>1163</v>
      </c>
      <c r="B92" s="595">
        <f>AFCSP!Q59</f>
        <v>0</v>
      </c>
      <c r="C92" s="590"/>
      <c r="D92" s="590"/>
      <c r="E92" s="590"/>
      <c r="F92" s="590"/>
      <c r="G92" s="611">
        <f>IF(B92=0,0,B92/B85)</f>
        <v>0</v>
      </c>
      <c r="H92" s="16"/>
      <c r="I92" s="610"/>
      <c r="J92" s="610"/>
      <c r="K92" s="16"/>
      <c r="L92" s="16"/>
      <c r="M92" s="16"/>
    </row>
    <row r="93" spans="1:13">
      <c r="A93" s="16"/>
      <c r="B93" s="595"/>
      <c r="C93" s="590"/>
      <c r="D93" s="590"/>
      <c r="E93" s="590"/>
      <c r="F93" s="590"/>
      <c r="G93" s="611"/>
      <c r="H93" s="16"/>
      <c r="I93" s="16"/>
      <c r="J93" s="16"/>
      <c r="K93" s="16"/>
      <c r="L93" s="16"/>
      <c r="M93" s="16"/>
    </row>
    <row r="94" spans="1:13">
      <c r="A94" s="594" t="s">
        <v>1125</v>
      </c>
      <c r="C94" s="590"/>
      <c r="D94" s="590"/>
      <c r="E94" s="590"/>
      <c r="F94" s="590"/>
    </row>
    <row r="95" spans="1:13">
      <c r="A95" s="5" t="s">
        <v>1132</v>
      </c>
      <c r="B95" s="595" t="e">
        <f>SSCS!I3</f>
        <v>#N/A</v>
      </c>
      <c r="C95" s="596" t="e">
        <f>IF(B95&gt;0,"g",IF(B95&lt;0,"x",""))</f>
        <v>#N/A</v>
      </c>
      <c r="D95" s="590" t="str">
        <f>IF(OR(E90="x",F90="x"),"w","")</f>
        <v/>
      </c>
      <c r="E95" s="590">
        <f ca="1">LOOKUP(B$1,'Addl Info'!A$21:A$34,'Addl Info'!H$21:H$33)</f>
        <v>0</v>
      </c>
      <c r="F95" s="590" t="e">
        <f>IF(G95="not ok","x","")</f>
        <v>#N/A</v>
      </c>
      <c r="G95" s="597" t="e">
        <f>IF(C95="x","Not Ok - You have over-reported your contract dollars - please correct before submitting.",IF(C95="","Ok - You have spent down all your contract dollars.",IF(AND(C95="g",E95="w"),"Warning - You are a few months from the end of the contract period.  Ensure you are expending down your contract dollars.",IF(AND(C95="g",E95="x"),"End of Year - You are approaching the end of the contract period.  Ensure you are expending down your contract dollars.",IF(C95="g","Ok - You still have contract dollars to spend.","")))))</f>
        <v>#N/A</v>
      </c>
    </row>
    <row r="96" spans="1:13">
      <c r="A96" s="16" t="s">
        <v>1133</v>
      </c>
      <c r="B96" s="598"/>
      <c r="C96" s="599" t="str">
        <f>IF(D96="x","w",IF(COUNTIF(SSCS!AE7:AE61,"x"),"x",""))</f>
        <v>w</v>
      </c>
      <c r="D96" s="590" t="str">
        <f>D$1</f>
        <v>x</v>
      </c>
      <c r="E96" s="590" t="str">
        <f>IF(COUNTIF(SSCS!AE7:AE61,"x"),"x","")</f>
        <v/>
      </c>
      <c r="F96" s="590"/>
      <c r="G96" s="600" t="str">
        <f>IF(AND(D96="x",E96="x"),"Reminder - Title III dollars should be claimed by March claim for the same service",IF(D96="x","Ok",IF(C96="x","Not Ok - You have claimed expenses without expending Title III dollars for the same service.","Ok")))</f>
        <v>Ok</v>
      </c>
      <c r="H96" s="601"/>
      <c r="I96" s="601"/>
      <c r="J96" s="601"/>
    </row>
    <row r="97" spans="1:10">
      <c r="A97" s="16" t="s">
        <v>1164</v>
      </c>
      <c r="B97" s="598">
        <f>SSCS!Q62</f>
        <v>0</v>
      </c>
      <c r="C97" s="599" t="str">
        <f>IF(COUNTIF(SSCS!AD7:AD61,"x"),"x","")</f>
        <v/>
      </c>
      <c r="D97" s="590" t="str">
        <f>D$1</f>
        <v>x</v>
      </c>
      <c r="E97" s="590"/>
      <c r="F97" s="590"/>
      <c r="G97" s="600" t="str">
        <f>IF(D97="x","Ok",IF(C97="x","Not Ok - You have claimed expenses without expending SSCS dollars.",IF(B97&gt;0,"Ok - SSCS dollars have been expended.","Ok")))</f>
        <v>Ok</v>
      </c>
      <c r="H97" s="601"/>
      <c r="I97" s="601"/>
      <c r="J97" s="601"/>
    </row>
    <row r="98" spans="1:10">
      <c r="A98" s="16" t="s">
        <v>1135</v>
      </c>
      <c r="C98" s="590" t="e">
        <f>IF(B95=0,"",IF(AND(B97=0,E95="x"),"x",""))</f>
        <v>#N/A</v>
      </c>
      <c r="D98" s="590"/>
      <c r="E98" s="590"/>
      <c r="F98" s="590"/>
      <c r="G98" s="600" t="e">
        <f>IF(C98="x","Not Ok - You are close to the end of the contract and have not expended any contract dollars.","Ok")</f>
        <v>#N/A</v>
      </c>
      <c r="H98" s="601"/>
      <c r="I98" s="601"/>
      <c r="J98" s="601"/>
    </row>
    <row r="99" spans="1:10">
      <c r="A99" s="16" t="s">
        <v>1444</v>
      </c>
      <c r="B99" s="603"/>
      <c r="C99" s="590" t="str">
        <f>IF('EBS Expense Tool'!E350=SSCS!Q18,"","x")</f>
        <v/>
      </c>
      <c r="D99" s="590"/>
      <c r="E99" s="589"/>
      <c r="F99" s="590"/>
      <c r="G99" s="600" t="str">
        <f>IF(C99="x","Not Ok - The amount claimed on the SSCS tab does not equal what is being claimed on the EBS Expense Tool form.","OK")</f>
        <v>OK</v>
      </c>
      <c r="H99" s="601"/>
      <c r="I99" s="601"/>
      <c r="J99" s="601"/>
    </row>
    <row r="100" spans="1:10">
      <c r="A100" s="5" t="s">
        <v>1141</v>
      </c>
      <c r="B100" s="595">
        <f>SUM(SSCS!G62+SSCS!I62)</f>
        <v>0</v>
      </c>
      <c r="C100" s="590" t="str">
        <f>IF(B100&gt;=B101,"",IF(D$1="x","v",IF(F$1="x","x","r")))</f>
        <v/>
      </c>
      <c r="D100" s="590"/>
      <c r="E100" s="590"/>
      <c r="F100" s="590"/>
      <c r="G100" s="600" t="str">
        <f>IF(C100="v","Warning - Match is required for this contract",IF(C100="r","Reminder - Match is required for this contract and will be verified quarterly.",IF(C100="x","Not Ok - Your Cash Match and/or In-Kind Match does not meet the Mimimum Match requirement.","Ok - Minimum Match Met")))</f>
        <v>Ok - Minimum Match Met</v>
      </c>
    </row>
    <row r="101" spans="1:10">
      <c r="A101" s="5" t="s">
        <v>1142</v>
      </c>
      <c r="B101" s="595">
        <f>ROUNDUP(SSCS!Q62/9,0)</f>
        <v>0</v>
      </c>
      <c r="C101" s="590"/>
      <c r="D101" s="590"/>
      <c r="E101" s="590"/>
      <c r="F101" s="590"/>
    </row>
    <row r="102" spans="1:10">
      <c r="C102" s="590"/>
      <c r="D102" s="590"/>
      <c r="E102" s="590"/>
      <c r="F102" s="590"/>
    </row>
    <row r="103" spans="1:10">
      <c r="A103" s="594" t="s">
        <v>1126</v>
      </c>
      <c r="C103" s="590"/>
      <c r="D103" s="590"/>
      <c r="E103" s="590"/>
      <c r="F103" s="590"/>
    </row>
    <row r="104" spans="1:10">
      <c r="A104" s="5" t="s">
        <v>1132</v>
      </c>
      <c r="B104" s="595" t="e">
        <f>EBS!I3</f>
        <v>#N/A</v>
      </c>
      <c r="C104" s="596" t="e">
        <f>IF(B104&gt;0,"g",IF(B104&lt;0,"x",""))</f>
        <v>#N/A</v>
      </c>
      <c r="D104" s="590"/>
      <c r="E104" s="590">
        <f ca="1">LOOKUP(B$1,'Addl Info'!A$21:A$34,'Addl Info'!H$21:H$33)</f>
        <v>0</v>
      </c>
      <c r="F104" s="590"/>
      <c r="G104" s="597" t="e">
        <f>IF(C104="x","Not Ok - You have over-reported your contract dollars - please correct before submitting.",IF(C104="","Ok - You have spent down all your contract dollars.",IF(AND(C104="g",E104="w"),"Warning - You are a few months from the end of the contract period.  Ensure you are expending down your contract dollars.",IF(AND(C104="g",E104="x"),"End of Year - You are approaching the end of the contract period.  Ensure you are expending down your contract dollars.",IF(C104="g","Ok - You still have contract dollars to spend.","")))))</f>
        <v>#N/A</v>
      </c>
    </row>
    <row r="105" spans="1:10">
      <c r="A105" s="16" t="s">
        <v>1165</v>
      </c>
      <c r="B105" s="598">
        <f>EBS!Q62</f>
        <v>0</v>
      </c>
      <c r="C105" s="599" t="str">
        <f>IF(D105="x","w",IF(COUNTIF(EBS!AD7:AD61,"x"),"x",""))</f>
        <v>w</v>
      </c>
      <c r="D105" s="590" t="str">
        <f>D$1</f>
        <v>x</v>
      </c>
      <c r="E105" s="590"/>
      <c r="F105" s="590"/>
      <c r="G105" s="600" t="str">
        <f>IF(C105="x","Not Ok - You have claimed expenses without expending EBS dollars.",IF(B105&gt;0,"Ok - EBS dollars have been expended.",""))</f>
        <v/>
      </c>
      <c r="H105" s="601"/>
      <c r="I105" s="601"/>
      <c r="J105" s="601"/>
    </row>
    <row r="106" spans="1:10">
      <c r="A106" s="16" t="s">
        <v>1135</v>
      </c>
      <c r="C106" s="590" t="e">
        <f>IF(B104=0,"",IF(AND(B105=0,E104="x"),"x",""))</f>
        <v>#N/A</v>
      </c>
      <c r="D106" s="590"/>
      <c r="E106" s="590"/>
      <c r="F106" s="590"/>
      <c r="G106" s="600" t="e">
        <f>IF(C106="x","Not Ok - You are close to the end of the contract and have not expended any contract dollars.","Ok")</f>
        <v>#N/A</v>
      </c>
      <c r="H106" s="601"/>
      <c r="I106" s="601"/>
      <c r="J106" s="601"/>
    </row>
    <row r="107" spans="1:10">
      <c r="A107" s="5" t="s">
        <v>1141</v>
      </c>
      <c r="B107" s="595">
        <f>EBS!G62+EBS!I62</f>
        <v>0</v>
      </c>
      <c r="C107" s="590" t="str">
        <f>IF(B107&gt;=B108,"",IF(D$1="x","v",IF(F$1="x","x","r")))</f>
        <v/>
      </c>
      <c r="D107" s="590"/>
      <c r="E107" s="590"/>
      <c r="F107" s="590"/>
      <c r="G107" s="600" t="str">
        <f>IF(C107="v","Warning - Match is required for this contract",IF(C107="r","Reminder - Match is required for this contract and will be verified quarterly.",IF(C107="x","Not Ok - Your Cash Match and/or In-Kind Match does not meet the Mimimum Match requirement.","Ok - Minimum Match Met")))</f>
        <v>Ok - Minimum Match Met</v>
      </c>
    </row>
    <row r="108" spans="1:10">
      <c r="A108" s="5" t="s">
        <v>1142</v>
      </c>
      <c r="B108" s="595">
        <f>ROUNDUP(EBS!Q62/9,0)</f>
        <v>0</v>
      </c>
      <c r="C108" s="590"/>
      <c r="D108" s="590"/>
      <c r="E108" s="590"/>
      <c r="F108" s="590"/>
    </row>
    <row r="109" spans="1:10">
      <c r="A109" s="5" t="s">
        <v>1166</v>
      </c>
      <c r="B109" s="613">
        <f>EBS!W62-EBS!Y62</f>
        <v>0</v>
      </c>
      <c r="C109" s="596" t="str">
        <f>IF(AND(EBS!P62&gt;0,B109&gt;0),"x",IF(B109&gt;0,"g",IF(B109&lt;0,"x","")))</f>
        <v/>
      </c>
      <c r="D109" s="590"/>
      <c r="E109" s="590" t="str">
        <f>IF(AND(EBS!P62&gt;0,B109&lt;&gt;0),"x","")</f>
        <v/>
      </c>
      <c r="F109" s="590"/>
      <c r="G109" s="597" t="str">
        <f>IF(AND(C109="x",E109=""),"Not Ok - You have over reported your Program Income Expenses - please correct before submitting.",IF(AND(C109="x",E109="x"),"Not Ok - You have remaining Program Income - you cannot also claim EBS contract dollars.",IF(AND(C109="g",E109=""),"Ok - you have remaining Program Income.",IF(C109="g","Ok - You still have contract dollars to spend.",""))))</f>
        <v/>
      </c>
    </row>
    <row r="110" spans="1:10">
      <c r="A110" s="16" t="s">
        <v>1482</v>
      </c>
      <c r="B110" s="734">
        <f>SUM('EBS Expense Tool'!F335:F348)+'EBS Expense Tool'!E349+'EBS Expense Tool'!E350-'EBS Expense Tool'!E341</f>
        <v>0</v>
      </c>
      <c r="C110" s="599" t="str">
        <f>IF(B110&gt;0,IF('EBS Expense Tool'!E351="x","ok","x"),"")</f>
        <v/>
      </c>
      <c r="D110" s="590"/>
      <c r="E110" s="590"/>
      <c r="F110" s="590"/>
      <c r="G110" s="600" t="str">
        <f>IF(C110="x","Refer to the EBS Expense Tool - Certify that funds are also not being used for MA match in claim month.","Ok")</f>
        <v>Ok</v>
      </c>
      <c r="H110" s="601"/>
      <c r="I110" s="601"/>
      <c r="J110" s="601"/>
    </row>
    <row r="111" spans="1:10">
      <c r="C111" s="590"/>
      <c r="D111" s="590"/>
      <c r="E111" s="590"/>
      <c r="F111" s="590"/>
    </row>
    <row r="112" spans="1:10">
      <c r="A112" s="594" t="s">
        <v>91</v>
      </c>
      <c r="C112" s="590"/>
      <c r="D112" s="590"/>
      <c r="E112" s="590"/>
      <c r="F112" s="590"/>
    </row>
    <row r="113" spans="1:10">
      <c r="A113" s="5" t="s">
        <v>1132</v>
      </c>
      <c r="B113" s="595" t="e">
        <f>SPAP!I3</f>
        <v>#N/A</v>
      </c>
      <c r="C113" s="596" t="e">
        <f>IF(B113&gt;0,"g",IF(B113&lt;0,"x",""))</f>
        <v>#N/A</v>
      </c>
      <c r="D113" s="590"/>
      <c r="E113" s="590" t="e">
        <f>IF(C113="","",IF(C113="g","",LOOKUP(B$1,'Addl Info'!A$21:A$34,'Addl Info'!J21:J34)))</f>
        <v>#N/A</v>
      </c>
      <c r="F113" s="590"/>
      <c r="G113" s="597" t="e">
        <f>IF(C113="x","Not Ok - You have over-reported your contract dollars - please correct before submitting.",IF(C113="","Ok - You have spent down all your contract dollars.",IF(AND(C113="g",E113="w"),"Warning - You are a few months from the end of the contract period.  Ensure you are expending down your contract dollars.",IF(AND(C113="g",E113="x"),"End of Year - You are approaching the end of the contract period.  Ensure you are expending down your contract dollars.",IF(C113="g","Ok - You still have contract dollars to spend.","")))))</f>
        <v>#N/A</v>
      </c>
    </row>
    <row r="114" spans="1:10">
      <c r="A114" s="16" t="s">
        <v>1167</v>
      </c>
      <c r="B114" s="598">
        <f>SPAP!Q62</f>
        <v>0</v>
      </c>
      <c r="C114" s="599" t="str">
        <f>IF(D114="x","w",IF(COUNTIF(SPAP!AD7:AD61,"x"),"x",""))</f>
        <v/>
      </c>
      <c r="D114" s="590"/>
      <c r="E114" s="590"/>
      <c r="F114" s="590"/>
      <c r="G114" s="600" t="str">
        <f>IF(C114="x","Not Ok - You have claimed expenses without expending SPAP dollars.",IF(B114&gt;0,"Ok - SPAP dollars have been expended.","Ok"))</f>
        <v>Ok</v>
      </c>
      <c r="H114" s="601"/>
      <c r="I114" s="601"/>
      <c r="J114" s="601"/>
    </row>
    <row r="115" spans="1:10">
      <c r="A115" s="16" t="s">
        <v>1135</v>
      </c>
      <c r="C115" s="590" t="e">
        <f>IF(AND(B114=0,E113="x"),"x","")</f>
        <v>#N/A</v>
      </c>
      <c r="D115" s="590"/>
      <c r="E115" s="590"/>
      <c r="F115" s="590"/>
      <c r="G115" s="600" t="e">
        <f>IF(C115="x","Not Ok - You are close to the end of the contract and have not expended any contract dollars.","Ok")</f>
        <v>#N/A</v>
      </c>
      <c r="H115" s="601"/>
      <c r="I115" s="601"/>
      <c r="J115" s="601"/>
    </row>
    <row r="116" spans="1:10">
      <c r="C116" s="590"/>
      <c r="D116" s="590"/>
      <c r="E116" s="590"/>
      <c r="F116" s="590"/>
    </row>
    <row r="117" spans="1:10">
      <c r="A117" s="594" t="s">
        <v>92</v>
      </c>
      <c r="C117" s="590"/>
      <c r="D117" s="590"/>
      <c r="E117" s="590"/>
      <c r="F117" s="590"/>
    </row>
    <row r="118" spans="1:10">
      <c r="A118" s="5" t="s">
        <v>1132</v>
      </c>
      <c r="B118" s="595" t="e">
        <f>SHIP!I3</f>
        <v>#N/A</v>
      </c>
      <c r="C118" s="596" t="e">
        <f>IF(B118&gt;0,"g",IF(B118&lt;0,"x",""))</f>
        <v>#N/A</v>
      </c>
      <c r="D118" s="590"/>
      <c r="E118" s="590" t="e">
        <f>IF(C118="","",IF(C118="g","",LOOKUP(B$1,'Addl Info'!A$21:A$34,'Addl Info'!K21:K34)))</f>
        <v>#N/A</v>
      </c>
      <c r="F118" s="590"/>
      <c r="G118" s="597" t="e">
        <f>IF(C118="x","Not Ok - You have over-reported your contract dollars - please correct before submitting.",IF(C118="","Ok - You have spent down all your contract dollars.",IF(AND(C118="g",E118="w"),"Warning - You are a few months from the end of the contract period.  Ensure you are expending down your contract dollars.",IF(AND(C118="g",E118="x"),"End of Year - You are approaching the end of the contract period.  Ensure you are expending down your contract dollars.",IF(C118="g","Ok - You still have contract dollars to spend.","")))))</f>
        <v>#N/A</v>
      </c>
    </row>
    <row r="119" spans="1:10">
      <c r="A119" s="16" t="s">
        <v>1168</v>
      </c>
      <c r="B119" s="598">
        <f>SHIP!M62</f>
        <v>0</v>
      </c>
      <c r="C119" s="599" t="str">
        <f>IF(D119="x","w",IF(COUNTIF(SHIP!AD18:AD31,"x"),"x",""))</f>
        <v/>
      </c>
      <c r="D119" s="590"/>
      <c r="E119" s="590"/>
      <c r="F119" s="590"/>
      <c r="G119" s="600" t="str">
        <f>IF(C119="x","Not Ok - You have claimed expenses without expending SHIP dollars.",IF(B119&gt;0,"Ok - SHIP dollars have been expended.","Ok"))</f>
        <v>Ok</v>
      </c>
      <c r="H119" s="601"/>
      <c r="I119" s="601"/>
      <c r="J119" s="601"/>
    </row>
    <row r="120" spans="1:10">
      <c r="A120" s="16" t="s">
        <v>1135</v>
      </c>
      <c r="C120" s="590" t="e">
        <f>IF(B118=0,"",IF(AND(B119=0,E118="x"),"x",""))</f>
        <v>#N/A</v>
      </c>
      <c r="D120" s="590"/>
      <c r="E120" s="590"/>
      <c r="F120" s="590"/>
      <c r="G120" s="600" t="e">
        <f>IF(C120="x","Not Ok - You are close to the end of the contract and have not expended any contract dollars.","Ok")</f>
        <v>#N/A</v>
      </c>
      <c r="H120" s="601"/>
      <c r="I120" s="601"/>
      <c r="J120" s="601"/>
    </row>
    <row r="121" spans="1:10">
      <c r="C121" s="590"/>
      <c r="D121" s="590"/>
      <c r="E121" s="590"/>
      <c r="F121" s="590"/>
    </row>
    <row r="122" spans="1:10">
      <c r="A122" s="594" t="s">
        <v>93</v>
      </c>
      <c r="C122" s="590"/>
      <c r="D122" s="590"/>
      <c r="E122" s="590"/>
      <c r="F122" s="590"/>
    </row>
    <row r="123" spans="1:10">
      <c r="A123" s="5" t="s">
        <v>1132</v>
      </c>
      <c r="B123" s="595" t="e">
        <f>MIPPA!I3</f>
        <v>#N/A</v>
      </c>
      <c r="C123" s="596" t="e">
        <f>IF(B123&gt;0,"g",IF(B123&lt;0,"x",""))</f>
        <v>#N/A</v>
      </c>
      <c r="D123" s="590"/>
      <c r="E123" s="590" t="e">
        <f>IF(C123="","",IF(C123="g","",LOOKUP(B$1,'Addl Info'!A$21:A$34,'Addl Info'!I21:I34)))</f>
        <v>#N/A</v>
      </c>
      <c r="F123" s="590"/>
      <c r="G123" s="597" t="e">
        <f>IF(C123="x","Not Ok - You have over-reported your contract dollars - please correct before submitting.",IF(C123="","Ok - You have spent down all your contract dollars.",IF(AND(C123="g",E123="w"),"Warning - You are a few months from the end of the contract period.  Ensure you are expending down your contract dollars.",IF(AND(C123="g",E123="x"),"End of Year - You are approaching the end of the contract period.  Ensure you are expending down your contract dollars.",IF(C123="g","Ok - You still have contract dollars to spend.","")))))</f>
        <v>#N/A</v>
      </c>
    </row>
    <row r="124" spans="1:10">
      <c r="A124" s="16" t="s">
        <v>1169</v>
      </c>
      <c r="B124" s="598">
        <f>MIPPA!M62</f>
        <v>0</v>
      </c>
      <c r="C124" s="599" t="str">
        <f>IF(D124="x","w",IF(COUNTIF(MIPPA!AD18:AD31,"x"),"x",""))</f>
        <v/>
      </c>
      <c r="D124" s="590"/>
      <c r="E124" s="590"/>
      <c r="F124" s="590"/>
      <c r="G124" s="600" t="str">
        <f>IF(C124="x","Not Ok - You have claimed expenses without expending MIPPA dollars.",IF(B124&gt;0,"Ok - MIPPA dollars have been expended.","Ok"))</f>
        <v>Ok</v>
      </c>
      <c r="H124" s="601"/>
      <c r="I124" s="601"/>
      <c r="J124" s="601"/>
    </row>
    <row r="125" spans="1:10">
      <c r="A125" s="16" t="s">
        <v>1135</v>
      </c>
      <c r="C125" s="590" t="e">
        <f>IF(B123=0,"",IF(AND(B124=0,E123="x"),"x",""))</f>
        <v>#N/A</v>
      </c>
      <c r="D125" s="590"/>
      <c r="E125" s="590"/>
      <c r="F125" s="590"/>
      <c r="G125" s="600" t="e">
        <f>IF(C125="x","Not Ok - You are close to the end of the contract and have not expended any contract dollars.","Ok")</f>
        <v>#N/A</v>
      </c>
      <c r="H125" s="601"/>
      <c r="I125" s="601"/>
      <c r="J125" s="601"/>
    </row>
    <row r="126" spans="1:10">
      <c r="C126" s="590"/>
      <c r="D126" s="590"/>
      <c r="E126" s="590"/>
      <c r="F126" s="590"/>
    </row>
    <row r="127" spans="1:10">
      <c r="A127" s="594" t="s">
        <v>1170</v>
      </c>
      <c r="C127" s="590"/>
      <c r="D127" s="590"/>
      <c r="E127" s="590"/>
      <c r="F127" s="590"/>
    </row>
    <row r="128" spans="1:10">
      <c r="A128" s="5" t="s">
        <v>1132</v>
      </c>
      <c r="B128" s="595" t="e">
        <f>'Elder Abuse'!I3</f>
        <v>#N/A</v>
      </c>
      <c r="C128" s="596" t="e">
        <f>IF(B128&gt;0,"g",IF(B128&lt;0,"x",""))</f>
        <v>#N/A</v>
      </c>
      <c r="D128" s="590"/>
      <c r="E128" s="590">
        <f ca="1">LOOKUP(B$1,'Addl Info'!A$21:A$34,'Addl Info'!H$21:H$33)</f>
        <v>0</v>
      </c>
      <c r="F128" s="590"/>
      <c r="G128" s="597" t="e">
        <f>IF(C128="x","Not Ok - You have over-reported your contract dollars - please correct before submitting.",IF(C128="","Ok - You have spent down all your contract dollars.",IF(AND(C128="g",E128="w"),"Warning - You are a few months from the end of the contract period.  Ensure you are expending down your contract dollars.",IF(AND(C128="g",E128="x"),"End of Year - You are approaching the end of the contract period.  Ensure you are expending down your contract dollars.",IF(C128="g","Ok - You still have contract dollars to spend.","")))))</f>
        <v>#N/A</v>
      </c>
    </row>
    <row r="129" spans="1:10">
      <c r="A129" s="16" t="s">
        <v>1171</v>
      </c>
      <c r="B129" s="598">
        <f>'Elder Abuse'!Q62</f>
        <v>0</v>
      </c>
      <c r="C129" s="599" t="str">
        <f>IF(D129="x","w",IF(COUNTIF('Elder Abuse'!AD7:AD61,"x"),"x",""))</f>
        <v/>
      </c>
      <c r="D129" s="590"/>
      <c r="E129" s="590"/>
      <c r="F129" s="590"/>
      <c r="G129" s="600" t="str">
        <f>IF(C129="x","Not Ok - You have claimed expenses without expending Elder Abuse dollars.",IF(B129&gt;0,"Ok - Elder Abuse dollars have been expended.","Ok"))</f>
        <v>Ok</v>
      </c>
      <c r="H129" s="601"/>
      <c r="I129" s="601"/>
      <c r="J129" s="601"/>
    </row>
    <row r="130" spans="1:10">
      <c r="A130" s="16" t="s">
        <v>1135</v>
      </c>
      <c r="C130" s="590" t="e">
        <f>IF(B128=0,"",IF(AND(B129=0,E128="x"),"x",""))</f>
        <v>#N/A</v>
      </c>
      <c r="D130" s="590"/>
      <c r="E130" s="590"/>
      <c r="F130" s="590"/>
      <c r="G130" s="600" t="e">
        <f>IF(C130="x","Not Ok - You are close to the end of the contract and have not expended any contract dollars.","Ok")</f>
        <v>#N/A</v>
      </c>
    </row>
    <row r="131" spans="1:10">
      <c r="C131" s="590"/>
      <c r="D131" s="590"/>
      <c r="E131" s="590"/>
      <c r="F131" s="590"/>
    </row>
    <row r="132" spans="1:10" hidden="1">
      <c r="A132" s="594" t="s">
        <v>1572</v>
      </c>
      <c r="C132" s="590"/>
      <c r="D132" s="590"/>
      <c r="E132" s="590"/>
      <c r="F132" s="590"/>
    </row>
    <row r="133" spans="1:10" hidden="1">
      <c r="A133" s="16" t="s">
        <v>1598</v>
      </c>
      <c r="B133" s="595">
        <f ca="1">'FFCRA C1'!I3</f>
        <v>0</v>
      </c>
      <c r="C133" s="596" t="str">
        <f ca="1">IF(B133&gt;0,"g",IF(B133&lt;0,"x",""))</f>
        <v/>
      </c>
      <c r="D133" s="590"/>
      <c r="E133" s="590">
        <f ca="1">LOOKUP(B$1,'Addl Info'!A$21:A$34,'Addl Info'!H$21:H$33)</f>
        <v>0</v>
      </c>
      <c r="F133" s="590"/>
      <c r="G133" s="597" t="str">
        <f ca="1">IF(C133="x","Not Ok - You have over-reported your contract dollars - please correct before submitting.",IF(C133="","Ok - You have spent down all your contract dollars.",IF(AND(C133="g",E133="w"),"Warning - You are a few months from the end of the contract period.  Ensure you are expending down your contract dollars.",IF(AND(C133="g",E133="x"),"End of Year - You are approaching the end of the contract period.  Ensure you are expending down your contract dollars.",IF(C133="g","Ok - You still have contract dollars to spend.","")))))</f>
        <v>Ok - You have spent down all your contract dollars.</v>
      </c>
    </row>
    <row r="134" spans="1:10" hidden="1">
      <c r="A134" s="16" t="s">
        <v>1599</v>
      </c>
      <c r="B134" s="595">
        <f ca="1">'FFCRA C2'!I3</f>
        <v>0</v>
      </c>
      <c r="C134" s="596" t="str">
        <f ca="1">IF(B134&gt;0,"g",IF(B134&lt;0,"x",""))</f>
        <v/>
      </c>
      <c r="D134" s="590"/>
      <c r="E134" s="590"/>
      <c r="F134" s="590"/>
      <c r="G134" s="597" t="str">
        <f ca="1">IF(C134="x","Not Ok - You have over-reported your contract dollars - please correct before submitting.",IF(C134="","Ok - You have spent down all your contract dollars.",IF(AND(C134="g",E134="w"),"Warning - You are a few months from the end of the contract period.  Ensure you are expending down your contract dollars.",IF(AND(C134="g",E134="x"),"End of Year - You are approaching the end of the contract period.  Ensure you are expending down your contract dollars.",IF(C134="g","Ok - You still have contract dollars to spend.","")))))</f>
        <v>Ok - You have spent down all your contract dollars.</v>
      </c>
    </row>
    <row r="135" spans="1:10" hidden="1">
      <c r="A135" s="16" t="s">
        <v>1602</v>
      </c>
      <c r="B135" s="598">
        <f>'FFCRA C1'!Q62</f>
        <v>0</v>
      </c>
      <c r="C135" s="599" t="str">
        <f>IF(D135="x","w",IF(COUNTIF('FFCRA C1'!AD14:AD19,"x"),"x",""))</f>
        <v/>
      </c>
      <c r="D135" s="590"/>
      <c r="E135" s="590"/>
      <c r="F135" s="590"/>
      <c r="G135" s="600" t="str">
        <f>IF(C135="x","Not Ok - You have claimed expenses without expending FFCRA dollars.",IF(B135&gt;0,"Ok - FFCRA dollars have been expended.","Ok"))</f>
        <v>Ok</v>
      </c>
      <c r="H135" s="601"/>
      <c r="I135" s="601"/>
      <c r="J135" s="601"/>
    </row>
    <row r="136" spans="1:10" hidden="1">
      <c r="A136" s="16" t="s">
        <v>1603</v>
      </c>
      <c r="B136" s="598">
        <f>'FFCRA C2'!Q62</f>
        <v>0</v>
      </c>
      <c r="C136" s="599" t="str">
        <f>IF(D136="x","w",IF(COUNTIF('FFCRA C2'!AD11:AD19,"x"),"x",""))</f>
        <v/>
      </c>
      <c r="D136" s="590"/>
      <c r="E136" s="590"/>
      <c r="F136" s="590"/>
      <c r="G136" s="600" t="str">
        <f>IF(C136="x","Not Ok - You have claimed expenses without expending FFCRA dollars.",IF(B136&gt;0,"Ok - FFCRA dollars have been expended.","Ok"))</f>
        <v>Ok</v>
      </c>
      <c r="H136" s="601"/>
      <c r="I136" s="601"/>
      <c r="J136" s="601"/>
    </row>
    <row r="137" spans="1:10" hidden="1">
      <c r="A137" s="5" t="s">
        <v>1134</v>
      </c>
      <c r="B137" s="602">
        <f>'FFCRA C1'!W62-'FFCRA C1'!Y62+'FFCRA C2'!W62-'FFCRA C2'!Y62</f>
        <v>0</v>
      </c>
      <c r="C137" s="596" t="str">
        <f>IF(F137="ok","",IF(AND(F137="x",D137="c"),"x",IF(AND(('FFCRA C1'!P62+'FFCRA C2'!P62)&gt;0,B137&gt;0),"x",IF(B137&gt;0,"g",IF(B137&lt;0,"x","")))))</f>
        <v/>
      </c>
      <c r="D137" s="590" t="str">
        <f>IF((B$31+B$44+B$137+B$148)&lt;&gt;0,"c","")</f>
        <v/>
      </c>
      <c r="E137" s="590" t="str">
        <f>IF(AND(('FFCRA C1'!P62+'FFCRA C2'!P62)&gt;0,B137&lt;&gt;0),"x","")</f>
        <v/>
      </c>
      <c r="F137" s="590" t="str">
        <f>IF(B137=0,"ok",IF((B$17+B$31+B$44+B$71+B$137+B$148)=0,"ok","x"))</f>
        <v>ok</v>
      </c>
      <c r="G137" s="597" t="str">
        <f>IF(AND(C137="x",E137=""),"Not Ok - You have over reported your Program Income Expenses - please correct before submitting.",IF(AND(C137="x",D137="c"),"Notice: You have remaining Program Income between C1, C2, FFCRA and CARES C2 to expend.",IF(AND(C137="x",E137="x"),"Not Ok - You have remaining Program Income - you cannot also claim contract dollars.",IF(AND(C137="g",E137=""),"Ok - you have remaining Program Income.","Ok"))))</f>
        <v>Ok</v>
      </c>
      <c r="H137" s="601"/>
      <c r="I137" s="601"/>
      <c r="J137" s="601"/>
    </row>
    <row r="138" spans="1:10" hidden="1">
      <c r="A138" s="16" t="s">
        <v>1135</v>
      </c>
      <c r="C138" s="590" t="str">
        <f ca="1">IF((B133+B134)=0,"",IF(AND((B135+B136)=0,E133="x"),"x",""))</f>
        <v/>
      </c>
      <c r="D138" s="590"/>
      <c r="E138" s="590"/>
      <c r="F138" s="590"/>
      <c r="G138" s="600" t="str">
        <f ca="1">IF(C138="x","Not Ok - You are close to the end of the contract and have not expended any contract dollars.","Ok")</f>
        <v>Ok</v>
      </c>
    </row>
    <row r="139" spans="1:10" hidden="1">
      <c r="A139" s="16" t="s">
        <v>1614</v>
      </c>
      <c r="C139" s="590" t="str">
        <f>IF(AND('FFCRA C2'!P62&gt;0,IIIC2!B62&gt;0),"w","")</f>
        <v/>
      </c>
      <c r="D139" s="590"/>
      <c r="E139" s="590"/>
      <c r="F139" s="590"/>
      <c r="G139" s="600" t="str">
        <f>IF(C139="w","Warning - FFCRA funds must be used as of April 1st versus Title III (GWAAR to verify)","Ok")</f>
        <v>Ok</v>
      </c>
    </row>
    <row r="140" spans="1:10" hidden="1">
      <c r="C140" s="590"/>
      <c r="D140" s="590"/>
      <c r="E140" s="590"/>
      <c r="F140" s="590"/>
    </row>
    <row r="141" spans="1:10" hidden="1">
      <c r="A141" s="594" t="s">
        <v>1607</v>
      </c>
      <c r="C141" s="590"/>
      <c r="D141" s="590"/>
      <c r="E141" s="590"/>
      <c r="F141" s="590"/>
    </row>
    <row r="142" spans="1:10" hidden="1">
      <c r="A142" s="16" t="s">
        <v>1600</v>
      </c>
      <c r="B142" s="595">
        <f ca="1">'CARES B'!I3</f>
        <v>0</v>
      </c>
      <c r="C142" s="596" t="str">
        <f ca="1">IF(B142&gt;0,"g",IF(B142&lt;0,"x",""))</f>
        <v/>
      </c>
      <c r="D142" s="590"/>
      <c r="E142" s="590">
        <f ca="1">LOOKUP(B$1,'Addl Info'!A$21:A$34,'Addl Info'!H$21:H$33)</f>
        <v>0</v>
      </c>
      <c r="F142" s="590"/>
      <c r="G142" s="597" t="str">
        <f ca="1">IF(C142="x","Not Ok - You have over-reported your contract dollars - please correct before submitting.",IF(C142="","Ok - You have spent down all your contract dollars.",IF(AND(C142="g",E142="w"),"Warning - You are a few months from the end of the contract period.  Ensure you are expending down your contract dollars.",IF(AND(C142="g",E142="x"),"End of Year - You are approaching the end of the contract period.  Ensure you are expending down your contract dollars.",IF(C142="g","Ok - You still have contract dollars to spend.","")))))</f>
        <v>Ok - You have spent down all your contract dollars.</v>
      </c>
    </row>
    <row r="143" spans="1:10" hidden="1">
      <c r="A143" s="16" t="s">
        <v>1599</v>
      </c>
      <c r="B143" s="595">
        <f ca="1">'CARES C2'!I3</f>
        <v>0</v>
      </c>
      <c r="C143" s="596" t="str">
        <f t="shared" ref="C143:C144" ca="1" si="0">IF(B143&gt;0,"g",IF(B143&lt;0,"x",""))</f>
        <v/>
      </c>
      <c r="D143" s="590"/>
      <c r="E143" s="590"/>
      <c r="F143" s="590"/>
      <c r="G143" s="597" t="str">
        <f t="shared" ref="G143:G144" ca="1" si="1">IF(C143="x","Not Ok - You have over-reported your contract dollars - please correct before submitting.",IF(C143="","Ok - You have spent down all your contract dollars.",IF(AND(C143="g",E143="w"),"Warning - You are a few months from the end of the contract period.  Ensure you are expending down your contract dollars.",IF(AND(C143="g",E143="x"),"End of Year - You are approaching the end of the contract period.  Ensure you are expending down your contract dollars.",IF(C143="g","Ok - You still have contract dollars to spend.","")))))</f>
        <v>Ok - You have spent down all your contract dollars.</v>
      </c>
    </row>
    <row r="144" spans="1:10" hidden="1">
      <c r="A144" s="16" t="s">
        <v>1601</v>
      </c>
      <c r="B144" s="595">
        <f ca="1">'CARES E - Age 60+ or EOD'!I3</f>
        <v>0</v>
      </c>
      <c r="C144" s="596" t="str">
        <f t="shared" ca="1" si="0"/>
        <v/>
      </c>
      <c r="D144" s="590"/>
      <c r="E144" s="590"/>
      <c r="F144" s="590"/>
      <c r="G144" s="597" t="str">
        <f t="shared" ca="1" si="1"/>
        <v>Ok - You have spent down all your contract dollars.</v>
      </c>
    </row>
    <row r="145" spans="1:13" hidden="1">
      <c r="A145" s="16" t="s">
        <v>1604</v>
      </c>
      <c r="B145" s="598">
        <f>'CARES B'!Q62</f>
        <v>0</v>
      </c>
      <c r="C145" s="599" t="str">
        <f>IF(D145="x","w",IF(COUNTIF('CARES B'!AD7:AD38,"x"),"x",""))</f>
        <v/>
      </c>
      <c r="D145" s="590"/>
      <c r="E145" s="590"/>
      <c r="F145" s="590"/>
      <c r="G145" s="600" t="str">
        <f>IF(C145="x","Not Ok - You have claimed expenses without expending CARES dollars.",IF(B145&gt;0,"Ok - CARES dollars have been expended.","Ok"))</f>
        <v>Ok</v>
      </c>
      <c r="H145" s="601"/>
      <c r="I145" s="601"/>
      <c r="J145" s="601"/>
    </row>
    <row r="146" spans="1:13" hidden="1">
      <c r="A146" s="16" t="s">
        <v>1605</v>
      </c>
      <c r="B146" s="598">
        <f>'CARES C2'!Q62</f>
        <v>0</v>
      </c>
      <c r="C146" s="599" t="str">
        <f>IF(D146="x","w",IF(COUNTIF('CARES C2'!AD11:AD19,"x"),"x",""))</f>
        <v/>
      </c>
      <c r="D146" s="590"/>
      <c r="E146" s="590"/>
      <c r="F146" s="590"/>
      <c r="G146" s="600" t="str">
        <f t="shared" ref="G146:G147" si="2">IF(C146="x","Not Ok - You have claimed expenses without expending CARES dollars.",IF(B146&gt;0,"Ok - CARES dollars have been expended.","Ok"))</f>
        <v>Ok</v>
      </c>
      <c r="H146" s="601"/>
      <c r="I146" s="601"/>
      <c r="J146" s="601"/>
    </row>
    <row r="147" spans="1:13" hidden="1">
      <c r="A147" s="16" t="s">
        <v>1606</v>
      </c>
      <c r="B147" s="598">
        <f>'CARES E - Age 60+ or EOD'!Q62+'CARES E - 18 and under or Disbl'!Q62</f>
        <v>0</v>
      </c>
      <c r="C147" s="599" t="str">
        <f>IF(D147="x","w",IF(COUNTIF('CARES E - Age 60+ or EOD'!AD39:AD48,"x"),"x",""))</f>
        <v/>
      </c>
      <c r="D147" s="590"/>
      <c r="E147" s="590"/>
      <c r="F147" s="590"/>
      <c r="G147" s="600" t="str">
        <f t="shared" si="2"/>
        <v>Ok</v>
      </c>
      <c r="H147" s="601"/>
      <c r="I147" s="601"/>
      <c r="J147" s="601"/>
    </row>
    <row r="148" spans="1:13" hidden="1">
      <c r="A148" s="16" t="s">
        <v>1608</v>
      </c>
      <c r="B148" s="602">
        <f>'CARES B'!W62-'CARES B'!Y62</f>
        <v>0</v>
      </c>
      <c r="C148" s="596" t="str">
        <f>IF(F148="ok","",IF(AND(F148="x",D148="c"),"x",IF(AND('CARES B'!P62&gt;0,B148&lt;&gt;0),"x",IF(B148&gt;0,"g",IF(B148&lt;0,"x","")))))</f>
        <v/>
      </c>
      <c r="D148" s="590" t="str">
        <f>IF((B17+B148)&lt;&gt;0,"c","")</f>
        <v/>
      </c>
      <c r="E148" s="590" t="str">
        <f>IF(AND('CARES B'!P62&gt;0,B148&lt;&gt;0),"x","")</f>
        <v/>
      </c>
      <c r="F148" s="590" t="str">
        <f>IF(B148=0,"ok",IF((B$17+B$31+B$44+B$71+B$137+B$148)=0,"ok","x"))</f>
        <v>ok</v>
      </c>
      <c r="G148" s="597" t="str">
        <f>IF(AND(C148="x",E148=""),"Not Ok - You have over reported your Program Income Expenses - please correct before submitting.",IF(AND(C148="x",D148="c"),"Notice: You have remaining Program Income between B and CARES B to expend.",IF(AND(C148="x",E148="x"),"Not Ok - You have remaining Program Income - you cannot also claim contract dollars.",IF(AND(C148="g",E148=""),"Ok - you have remaining Program Income.","Ok"))))</f>
        <v>Ok</v>
      </c>
      <c r="H148" s="601"/>
      <c r="I148" s="601"/>
      <c r="J148" s="601"/>
    </row>
    <row r="149" spans="1:13" hidden="1">
      <c r="A149" s="16" t="s">
        <v>1609</v>
      </c>
      <c r="B149" s="602">
        <f>'CARES C2'!W62-'CARES C2'!Y62</f>
        <v>0</v>
      </c>
      <c r="C149" s="596" t="str">
        <f>IF(F149="ok","",IF(AND(F149="x",D149="c"),"x",IF(AND('CARES C2'!P62&gt;0,B149&lt;&gt;0),"x",IF(B149&gt;0,"g",IF(B149&lt;0,"x","")))))</f>
        <v/>
      </c>
      <c r="D149" s="590" t="str">
        <f>IF((B$31+B$44+B$137+B$148)&lt;&gt;0,"c","")</f>
        <v/>
      </c>
      <c r="E149" s="590" t="str">
        <f>IF(AND('CARES C2'!P62&gt;0,B149&lt;&gt;0),"x","")</f>
        <v/>
      </c>
      <c r="F149" s="590" t="str">
        <f>IF(B149=0,"ok",IF((B$17+B$31+B$44+B$71+B$137+B$148)=0,"ok","x"))</f>
        <v>ok</v>
      </c>
      <c r="G149" s="597" t="str">
        <f>IF(AND(C149="x",E149=""),"Not Ok - You have over reported your Program Income Expenses - please correct before submitting.",IF(AND(C149="x",D149="c"),"Notice: You have remaining Program Income between C1, C2, FFCRA and CARES C2 to expend.",IF(AND(C149="x",E149="x"),"Not Ok - You have remaining Program Income - you cannot also claim contract dollars.",IF(AND(C149="g",E149=""),"Ok - you have remaining Program Income.","Ok"))))</f>
        <v>Ok</v>
      </c>
      <c r="H149" s="601"/>
      <c r="I149" s="601"/>
      <c r="J149" s="601"/>
    </row>
    <row r="150" spans="1:13" hidden="1">
      <c r="A150" s="16" t="s">
        <v>1610</v>
      </c>
      <c r="B150" s="602">
        <f>'CARES E - Age 60+ or EOD'!W62-'CARES E - Age 60+ or EOD'!Y62</f>
        <v>0</v>
      </c>
      <c r="C150" s="596" t="str">
        <f>IF(F150="ok","",IF(AND(F150="x",D150="c"),"x",IF(AND('CARES E - Age 60+ or EOD'!P62&gt;0,B150&lt;&gt;0),"x",IF(B150&gt;0,"g",IF(B150&lt;0,"x","")))))</f>
        <v/>
      </c>
      <c r="D150" s="590" t="str">
        <f>IF((B71+B150)&lt;&gt;0,"c","")</f>
        <v/>
      </c>
      <c r="E150" s="590" t="str">
        <f>IF(AND('CARES E - Age 60+ or EOD'!P62&gt;0,B150&lt;&gt;0),"x","")</f>
        <v/>
      </c>
      <c r="F150" s="590" t="str">
        <f>IF(B150=0,"ok",IF((B$17+B$31+B$44+B$71+B$137+B$148)=0,"ok","x"))</f>
        <v>ok</v>
      </c>
      <c r="G150" s="597" t="str">
        <f>IF(AND(C150="x",E150=""),"Not Ok - You have over reported your Program Income Expenses - please correct before submitting.",IF(AND(C150="x",D150="c"),"Notice: You have remaining Program Income between E and CARES E to expend.",IF(AND(C150="x",E150="x"),"Not Ok - You have remaining Program Income - you cannot also claim Title III contract dollars.",IF(AND(C150="g",E150=""),"Ok - you have remaining Program Income.","Ok"))))</f>
        <v>Ok</v>
      </c>
      <c r="H150" s="601"/>
      <c r="I150" s="601"/>
      <c r="J150" s="601"/>
    </row>
    <row r="151" spans="1:13" hidden="1">
      <c r="A151" s="16" t="s">
        <v>1135</v>
      </c>
      <c r="C151" s="590" t="str">
        <f ca="1">IF((B142+B143+B144)=0,"",IF(AND((B145+B146+B147)=0,E142="x"),"x",""))</f>
        <v/>
      </c>
      <c r="D151" s="590"/>
      <c r="E151" s="590"/>
      <c r="F151" s="590"/>
      <c r="G151" s="600" t="str">
        <f ca="1">IF(C151="x","Not Ok - You are close to the end of the contract and have not expended any contract dollars.","Ok")</f>
        <v>Ok</v>
      </c>
    </row>
    <row r="152" spans="1:13" hidden="1">
      <c r="A152" s="16" t="s">
        <v>1615</v>
      </c>
      <c r="C152" s="590" t="str">
        <f>IF(AND(IIIB!B62&gt;0,'CARES B'!P62&gt;0),"w",IF(AND(IIIC2!B62&gt;0,'CARES C2'!P62&gt;0),"w",IF(AND('IIIE Age 60+ or EOD'!B62&gt;0,'CARES E - Age 60+ or EOD'!P62),"w","")))</f>
        <v/>
      </c>
      <c r="D152" s="590"/>
      <c r="E152" s="590"/>
      <c r="F152" s="590"/>
      <c r="G152" s="600" t="str">
        <f>IF(C152="w","Warning - CARES funds must be used as of April 1st versus Title III (GWAAR to verify)","Ok")</f>
        <v>Ok</v>
      </c>
    </row>
    <row r="153" spans="1:13" hidden="1">
      <c r="A153" s="16" t="s">
        <v>1612</v>
      </c>
      <c r="B153" s="603">
        <f>'CARES C2'!P62</f>
        <v>0</v>
      </c>
      <c r="C153" s="590" t="str">
        <f ca="1">IF(AND(B134&gt;0,B153&gt;0),"x","")</f>
        <v/>
      </c>
      <c r="D153" s="590"/>
      <c r="E153" s="590"/>
      <c r="F153" s="590"/>
      <c r="G153" s="600" t="str">
        <f ca="1">IF(C153="x","Not Ok - FFCRA funds must be fully expended before CARES funds can be used.","OK")</f>
        <v>OK</v>
      </c>
    </row>
    <row r="154" spans="1:13" hidden="1">
      <c r="A154" s="5" t="s">
        <v>1138</v>
      </c>
      <c r="B154" s="774">
        <f>IF(('CARES B'!Q13+'CARES B'!Q16+'CARES B'!Q17+'CARES B'!Q20+'CARES B'!Q23)=0,0,('CARES B'!Q13+'CARES B'!Q16+'CARES B'!Q17+'CARES B'!Q20+'CARES B'!Q23)/'CARES B'!Q62)</f>
        <v>0</v>
      </c>
      <c r="C154" s="599" t="str">
        <f ca="1">IF(C163="ok","p",IF(AND(B142=0,B145=0),"",IF(AND(D154="w",B154=0%),"ok",IF(AND(D154="w",B154&gt;0%),"w",IF(B154&gt;=6%,"p",IF(AND(F154="x",B154&lt;6%),"x",IF(AND(E142="x",B154&lt;6%),"x",IF(B154&lt;6%,"s",""))))))))</f>
        <v/>
      </c>
      <c r="D154" s="590" t="str">
        <f>IF(OR('CARES B'!AE13="x",'CARES B'!AE16="x", 'CARES B'!AE17="x",'CARES B'!AE20="x", 'CARES B'!AE23="x"),"w","")</f>
        <v/>
      </c>
      <c r="E154" s="589" t="str">
        <f>IF(COUNTIF('CARES B'!AG13:AG23,"x"),"x","")</f>
        <v/>
      </c>
      <c r="F154" s="590" t="str">
        <f ca="1">IF(AND(E1="",'CARES B'!I3&lt;='CARES B'!I2*0.15),"x","")</f>
        <v>x</v>
      </c>
      <c r="G154" s="600" t="str">
        <f ca="1">IF(E154="x","You have indicated other funding other than Title CARES B is used to meet this requirement - please complete columns AE and AF.",IF(C154="w","Not Ok - You have claimed CARES B expenses, do not also mark the exemption boxes on CARES B.",IF(C154="ok","Ok - Your Access to Services are provided by other sources.",IF(C154="p","Ok - You provide at least 6% of your expenses to Access to Services.",IF(AND(C154="x",F154="x"),"Not Ok - You have 15% or less of the contract funds remaining and have not allocated 6% or more between lines 7, 10, 11, 14 and 15 combined.",IF(C154="s","Reminder -  Lines 7, 10, 11, 14 and 15 - combined - need to total at least 6% of your expenses",IF(C154="x","Not Ok - Lines 7, 10, 11, 14 or 15 need to total at least 6% of your expenses.","Ok")))))))</f>
        <v>Ok</v>
      </c>
      <c r="H154" s="604"/>
      <c r="I154" s="604"/>
      <c r="J154" s="604"/>
      <c r="K154" s="604"/>
      <c r="L154" s="604"/>
      <c r="M154" s="604"/>
    </row>
    <row r="155" spans="1:13" hidden="1">
      <c r="A155" s="5" t="s">
        <v>1139</v>
      </c>
      <c r="B155" s="775">
        <f>IF('CARES B'!Q18=0,0,('CARES B'!Q18/'CARES B'!Q62))</f>
        <v>0</v>
      </c>
      <c r="C155" s="599" t="str">
        <f ca="1">IF(C164="ok","p",IF(AND(B142=0,B145=0),"",IF(AND(D155="w",B155=0),"ok",IF(AND(D155="w",B155&gt;0),"ok",IF(B155&gt;=5%,"p",IF(AND(F155="x",B155&lt;6%),"x",IF(AND(E142="x",B154&lt;5%),"x",IF(B154&lt;5%,"s",""))))))))</f>
        <v/>
      </c>
      <c r="D155" s="590" t="e">
        <f>IF(OR(F2="x",E2="x",D2="x"), "w","")</f>
        <v>#N/A</v>
      </c>
      <c r="E155" s="590"/>
      <c r="F155" s="590" t="str">
        <f ca="1">IF(AND(E1="",'CARES B'!I3&lt;='CARES B'!I2*0.15),"x","")</f>
        <v>x</v>
      </c>
      <c r="G155" s="600" t="str">
        <f ca="1">IF(C155="ok","Ok - You have received a waiver for this requirement, you do not need to spend 5% on Legal Services.",IF(C155="p","Ok - You provide at least 5% of your allocation to Legal/Benefit Assistance Services.",IF(AND(C155="x",F155="x"),"Not Ok - You have 15% or less of the contract funds remaining and have not allocated 5% or more to Line 12.",IF(C155="s","Reminder - you are required to spend at least 5% of your CARES B dollars on Legal Services.",IF(C155="x","Not Ok - You need to provide at least 5% of your allocation to Line 12.","Ok")))))</f>
        <v>Ok</v>
      </c>
      <c r="H155" s="601"/>
      <c r="I155" s="601"/>
      <c r="J155" s="601"/>
      <c r="K155" s="601"/>
    </row>
    <row r="156" spans="1:13" hidden="1">
      <c r="A156" s="5" t="s">
        <v>1140</v>
      </c>
      <c r="B156" s="775">
        <f>IF(('CARES B'!Q8+'CARES B'!Q9+'CARES B'!Q10+'CARES B'!Q28+'CARES B'!Q35+'CARES B'!Q36+'CARES B'!Q38)=0,0,('CARES B'!Q8+'CARES B'!Q9+'CARES B'!Q10+'CARES B'!Q28+'CARES B'!Q35+'CARES B'!Q36+'CARES B'!Q38)/'CARES B'!Q62)</f>
        <v>0</v>
      </c>
      <c r="C156" s="599" t="str">
        <f ca="1">IF(C165="ok","p",IF(AND(B142=0,B145=0),"",IF(AND(D156="w",B156=0),"ok",IF(AND(D156="w",B156&gt;0),"w",IF(B156&gt;=7%,"p",IF(AND(F155="x",B155&lt;6%),"x",IF(AND(E142="x",B154&lt;7%),"x",IF(B154&lt;7%,"s",""))))))))</f>
        <v/>
      </c>
      <c r="D156" s="590" t="str">
        <f>IF(OR('CARES B'!AE8="x",'CARES B'!AE9="x",'CARES B'!AE10="x",'CARES B'!AE28="x",'CARES B'!AE35="x",'CARES B'!AE36="x",'CARES B'!AE38="x"),"w","")</f>
        <v/>
      </c>
      <c r="E156" s="590" t="str">
        <f>IF(OR('CARES B'!AG8="x",'CARES B'!AG9="x",'CARES B'!AG10="x",'CARES B'!AG28="x",'CARES B'!AG35="x",'CARES B'!AG36="x",'CARES B'!AG38="x"),"x","")</f>
        <v/>
      </c>
      <c r="F156" s="590" t="str">
        <f ca="1">IF(AND(E1="",'CARES B'!I3&lt;='CARES B'!I2*0.15),"x","")</f>
        <v>x</v>
      </c>
      <c r="G156" s="600" t="str">
        <f ca="1">IF(E156="x","You have indicated other funding other than CARES B is used to meet this requirement - please complete columns AE and AF.",IF(C156="w","Not Ok - You have claimed CARES B expenses, do not also mark the exemption boxes on CARES B.",IF(C156="ok","Ok - Your In-Home Services are provided by other sources.",IF(C156="p","Ok - You provide at least 7% of your expenses to In-Home Services.",IF(AND(C156="x",F156="x"),"Not Ok - You have 15% or less of the contract funds remaining and have not allocated 7% or more between lines 2, 3, 4, 18, 38, 40 and 50 combined.",IF(C156="s","Reminder - Lines 2, 3, 4, 18, 38, 40 and 50 - combined - need to total at least 7% of your expenses.",IF(C156="x","Not Ok - Lines 2, 3 or 4 need to total at least 7% of your expenses.","Ok")))))))</f>
        <v>Ok</v>
      </c>
      <c r="H156" s="601"/>
      <c r="I156" s="601"/>
      <c r="J156" s="601"/>
    </row>
    <row r="157" spans="1:13" hidden="1">
      <c r="A157" s="16" t="s">
        <v>1150</v>
      </c>
      <c r="B157" s="609">
        <f>'CARES E - Age 60+ or EOD'!Q40+'CARES E - Age 60+ or EOD'!Q41+'CARES E - Age 60+ or EOD'!Q42+'CARES E - 18 and under or Disbl'!Q40+'CARES E - 18 and under or Disbl'!Q41+'CARES E - 18 and under or Disbl'!Q42</f>
        <v>0</v>
      </c>
      <c r="C157" s="599" t="str">
        <f ca="1">IF(C166="ok","",IF(AND(B144=0,B147=0),"",IF(AND(D157="w",B157=0),"ok",IF(AND(D157="w",B157&gt;0),"w",IF(AND(F157="x",B157=0),"x",IF(AND(E1="x",B157=0),"x",IF(B157=0,"s","")))))))</f>
        <v/>
      </c>
      <c r="D157" s="590" t="str">
        <f>IF(OR('CARES E - Age 60+ or EOD'!AF40="x",'CARES E - Age 60+ or EOD'!AF41="x",'CARES E - Age 60+ or EOD'!AF42="x"),"w","")</f>
        <v/>
      </c>
      <c r="E157" s="590" t="str">
        <f>IF(COUNTIF('CARES E - Age 60+ or EOD'!AH40:AH42,"x"),"x","")</f>
        <v/>
      </c>
      <c r="F157" s="590" t="str">
        <f ca="1">IF(AND(E1="",'CARES E - Age 60+ or EOD'!I3&lt;='CARES E - Age 60+ or EOD'!I2*0.15),"x","")</f>
        <v>x</v>
      </c>
      <c r="G157" s="600" t="str">
        <f ca="1">IF(E157="x","You have indicated other funding other than Title IIIE is used to meet this requirement - please complete columns AF and AG.",IF('CARES E - Age 60+ or EOD'!I2=0,"",IF(C157="w","Not Ok - You have claimed expenses, do not also mark the exemption boxes on IIIE.",IF(C157="ok","Ok - Your Counseling, Training or Support Groups are provided by other sources.",IF(OR(C166="ok",B157&gt;0),"Ok - You provide funding towards Counseling, Training or Support Groups.",IF(AND(C157="x",F157="x"),"Not Ok - You have 15% or less of the contract funds remaining and have not allocated expenses to lines 6501s, 6502s, or 6503s combined.",IF(C157="s","Reminder - Lines 6501s, 6502s, or 6503s need to have funding expenses",IF(C157="x","Not Ok - Lines 6501s, 6502s, or 6503s need to have funding expenses",""))))))))</f>
        <v/>
      </c>
      <c r="H157" s="604"/>
      <c r="I157" s="604"/>
      <c r="J157" s="604"/>
      <c r="K157" s="604"/>
      <c r="L157" s="604"/>
      <c r="M157" s="604"/>
    </row>
    <row r="158" spans="1:13" hidden="1">
      <c r="A158" s="16" t="s">
        <v>1151</v>
      </c>
      <c r="B158" s="609">
        <f>'CARES E - Age 60+ or EOD'!Q43+'CARES E - Age 60+ or EOD'!Q44+'CARES E - Age 60+ or EOD'!Q45+'CARES E - 18 and under or Disbl'!Q43+'CARES E - 18 and under or Disbl'!Q44+'CARES E - 18 and under or Disbl'!Q45</f>
        <v>0</v>
      </c>
      <c r="C158" s="599" t="str">
        <f ca="1">IF(C167="ok","",IF(AND(B144=0,B147=0),"",IF(AND(D158="w",B158=0),"ok",IF(AND(D158="w",B158&gt;0),"w",IF(AND(F158="x",B158=0),"x",IF(AND(E1="x",B158=0),"x",IF(B158=0,"s","")))))))</f>
        <v/>
      </c>
      <c r="D158" s="590" t="str">
        <f>IF(OR('CARES E - Age 60+ or EOD'!AF43="x",'CARES E - Age 60+ or EOD'!AF44="x",'CARES E - Age 60+ or EOD'!AF45="x"),"w","")</f>
        <v/>
      </c>
      <c r="E158" s="590" t="str">
        <f>IF(COUNTIF('CARES E - Age 60+ or EOD'!AH43:AH45,"x"),"x","")</f>
        <v/>
      </c>
      <c r="F158" s="590" t="str">
        <f ca="1">IF(AND(E1="",'CARES E - Age 60+ or EOD'!I3&lt;='CARES E - Age 60+ or EOD'!I2*0.15),"x","")</f>
        <v>x</v>
      </c>
      <c r="G158" s="600" t="str">
        <f ca="1">IF(E158="x","You have indicated other funding other than Title IIIE is used to meet this requirement - please complete columns AF and AG.",IF('CARES E - Age 60+ or EOD'!I2=0,"",IF(C158="w","Not Ok - You have claimed expenses, do not also mark the exemption boxes on IIIE.",IF(D158="ok","Ok - Your Respite Services are provided by other sources.",IF(OR(C167="ok",B158&gt;0),"Ok - You provide funding towards Respite Services.",IF(AND(C158="x",F158="x"),"Not Ok - You have 15% or less of the contract funds remaining and have not allocated expenses to lines 66a, 66b, or 66c combined.",IF(C158="s","Reminder - Lines 66a, 66b, or 66c need to have funding expenses.",IF(C158="x","Not Ok - Lines 66a, 66b, or 66c need to have funding expenses.",""))))))))</f>
        <v/>
      </c>
    </row>
    <row r="159" spans="1:13" hidden="1">
      <c r="A159" s="16" t="s">
        <v>1152</v>
      </c>
      <c r="B159" s="609">
        <f>'CARES E - Age 60+ or EOD'!Q46+'CARES E - 18 and under or Disbl'!Q46</f>
        <v>0</v>
      </c>
      <c r="C159" s="599" t="str">
        <f ca="1">IF(C168="ok","",IF(AND(B144=0,B147=0),"",IF(AND(D159="w",B159=0),"ok",IF(AND(D159="w",B159&gt;0),"w",IF(AND(F159="x",B159=0),"x",IF(AND(E1="x",B159=0),"x",IF(B159=0,"s","")))))))</f>
        <v/>
      </c>
      <c r="D159" s="590" t="str">
        <f>IF('CARES E - Age 60+ or EOD'!AF46="x","w","")</f>
        <v/>
      </c>
      <c r="E159" s="590" t="str">
        <f>IF('CARES E - Age 60+ or EOD'!AH46="x","x","")</f>
        <v/>
      </c>
      <c r="F159" s="590" t="str">
        <f ca="1">IF(AND(E1="",'CARES E - Age 60+ or EOD'!I3&lt;='CARES E - Age 60+ or EOD'!I2*0.15),"x","")</f>
        <v>x</v>
      </c>
      <c r="G159" s="600" t="str">
        <f ca="1">IF(E159="x","You have indicated other funding other than Title IIIE is used to meet this requirement - please complete columns AF and AG.",IF('CARES E - Age 60+ or EOD'!I2=0,"",IF(C159="w","Not Ok - You have claimed expenses, do not also mark the exemption boxes on IIIE.",IF(C159="ok","Ok - YourSupplemental Services are provided by other sources.",IF(OR(C168="ok",B159&gt;0),"Ok - You provide funding towards Supplemental Services.",IF(AND(C159="x",F159="x"),"Not Ok - You have 15% or less of the contract funds remaining and have not allocated expenses to line 67.",IF(C159="s","Reminder - Line 67 needs to have funding expenses",IF(C159="x","Not Ok - Line 67 needs to have funding expenses.",""))))))))</f>
        <v/>
      </c>
    </row>
    <row r="160" spans="1:13" hidden="1">
      <c r="A160" s="16" t="s">
        <v>1153</v>
      </c>
      <c r="B160" s="609">
        <f>'CARES E - Age 60+ or EOD'!Q39+'CARES E - Age 60+ or EOD'!Q47+'CARES E - 18 and under or Disbl'!Q39+'CARES E - 18 and under or Disbl'!Q47</f>
        <v>0</v>
      </c>
      <c r="C160" s="599" t="str">
        <f ca="1">IF(C169="ok","",IF(AND(B144=0,B147=0),"",IF(AND(D160="w",B160=0),"ok",IF(AND(D160="w",B160&gt;0),"w",IF(AND(F160="x",B160=0),"x",IF(AND(E1="x",B160=0),"x",IF(B160=0,"s","")))))))</f>
        <v/>
      </c>
      <c r="D160" s="590" t="str">
        <f>IF(OR('CARES E - Age 60+ or EOD'!AF39="x",'CARES E - Age 60+ or EOD'!AF47="x"),"w","")</f>
        <v/>
      </c>
      <c r="E160" s="590" t="str">
        <f>IF(OR('CARES E - Age 60+ or EOD'!AH39="x",'CARES E - Age 60+ or EOD'!AH47="x"),"x","")</f>
        <v/>
      </c>
      <c r="F160" s="590" t="str">
        <f ca="1">IF(AND(E1="",'CARES E - Age 60+ or EOD'!I3&lt;='CARES E - Age 60+ or EOD'!I2*0.15),"x","")</f>
        <v>x</v>
      </c>
      <c r="G160" s="600" t="str">
        <f ca="1">IF(E160="x","You have indicated other funding other than Title IIIE is used to meet this requirement - please complete columns AF and AG.",IF('CARES E - Age 60+ or EOD'!I2=0,"",IF(C160="w","Not Ok - You have claimed expenses, do not also mark the exemption boxes on IIIE.",IF(C160="ok","Ok - Your I&amp;A Services are provided by other sources.",IF(OR(C169="ok",B160&gt;0),"Ok - You provide funding towards I&amp;A Services.",IF(AND(C160="x",F160="x"),"Not Ok - You have 15% or less of the contract funds remaining and have not allocated expenses to lines 64 or 69 combined.",IF(C160="s","Reminder - Lines 64 or 69 needs to have funding expenses",IF(C160="x","Not Ok - Lines 64 or 69 needs to have funding expenses.",""))))))))</f>
        <v/>
      </c>
    </row>
    <row r="161" spans="1:10" hidden="1">
      <c r="A161" s="16" t="s">
        <v>1154</v>
      </c>
      <c r="B161" s="609">
        <f>'CARES E - Age 60+ or EOD'!Q48+'CARES E - 18 and under or Disbl'!Q48</f>
        <v>0</v>
      </c>
      <c r="C161" s="599" t="str">
        <f ca="1">IF(C170="ok","",IF(AND(B144=0,B147=0),"",IF(AND(D161="w",B161=0),"ok",IF(AND(D161="w",B161&gt;0),"w",IF(AND(F161="x",B161=0),"x",IF(AND(E1="x",B161=0),"x",IF(B161=0,"s","")))))))</f>
        <v/>
      </c>
      <c r="D161" s="590" t="str">
        <f>IF('CARES E - Age 60+ or EOD'!AF48="x","w","")</f>
        <v/>
      </c>
      <c r="E161" s="590" t="str">
        <f>IF('CARES E - Age 60+ or EOD'!AH48="x","x","")</f>
        <v/>
      </c>
      <c r="F161" s="590" t="str">
        <f ca="1">IF(AND(E1="",'CARES E - Age 60+ or EOD'!I3&lt;='CARES E - Age 60+ or EOD'!I2*0.15),"x","")</f>
        <v>x</v>
      </c>
      <c r="G161" s="600" t="str">
        <f ca="1">IF(E161="x","You have indicated other funding other than Title IIIE is used to meet this requirement - please complete columns AF and AG.",IF('CARES E - Age 60+ or EOD'!I2=0,"",IF(C161="w","Not Ok - You have claimed expenses, do not also mark the exemption boxes on IIIE.",IF(C161="ok","Ok - Your Information Services are provided by other sources.",IF(OR(C170="ok",B161&gt;0),"Ok - You provide funding towards Information Services.",IF(AND(C161="x",F161="x"),"Not Ok - You have 15% or less of the contract funds remaining and have not allocated expenses to line 68.",IF(C161="s","Reminder - Line 68 needs to have funding expenses",IF(C161="x","Not Ok - Line 68 needs to have funding expenses",""))))))))</f>
        <v/>
      </c>
    </row>
    <row r="162" spans="1:10" hidden="1">
      <c r="A162" s="16"/>
      <c r="B162" s="609"/>
      <c r="C162" s="599"/>
      <c r="D162" s="590"/>
      <c r="E162" s="590"/>
      <c r="F162" s="590"/>
      <c r="G162" s="600"/>
    </row>
    <row r="163" spans="1:10" hidden="1">
      <c r="A163" s="5" t="s">
        <v>1138</v>
      </c>
      <c r="B163" s="775">
        <f>IF((IIIB!C13+IIIB!C16+IIIB!C17+IIIB!C20+IIIB!C23+'CARES B'!Q13+'CARES B'!Q16+'CARES B'!Q17+'CARES B'!Q20+'CARES B'!Q23)=0,0,(IIIB!C13+IIIB!C16+IIIB!C17+IIIB!C20+IIIB!C23+'CARES B'!Q13+'CARES B'!Q16+'CARES B'!Q17+'CARES B'!Q20+'CARES B'!Q23)/(IIIB!C62+'CARES B'!Q62))</f>
        <v>0</v>
      </c>
      <c r="C163" s="599" t="str">
        <f>IF(B163&gt;=6%,"ok","")</f>
        <v/>
      </c>
      <c r="D163" s="590"/>
      <c r="E163" s="590"/>
      <c r="F163" s="590"/>
      <c r="G163" s="6" t="str">
        <f>IF(C163="ok","Ok - IIIB/CARES B requirements are met together.","")</f>
        <v/>
      </c>
      <c r="H163" s="601"/>
      <c r="I163" s="601"/>
      <c r="J163" s="601"/>
    </row>
    <row r="164" spans="1:10" hidden="1">
      <c r="A164" s="5" t="s">
        <v>1139</v>
      </c>
      <c r="B164" s="775">
        <f>IF((IIIB!C18+'CARES B'!Q18)=0,0,((IIIB!C18+'CARES B'!Q18)/(IIIB!C62+'CARES B'!Q62)))</f>
        <v>0</v>
      </c>
      <c r="C164" s="599" t="str">
        <f>IF(B164&gt;=5%,"ok","")</f>
        <v/>
      </c>
      <c r="D164" s="590"/>
      <c r="E164" s="590"/>
      <c r="F164" s="590"/>
      <c r="G164" s="6" t="str">
        <f t="shared" ref="G164:G165" si="3">IF(C164="ok","Ok - IIIB/CARES B requirements are met together.","")</f>
        <v/>
      </c>
      <c r="H164" s="601"/>
      <c r="I164" s="601"/>
      <c r="J164" s="601"/>
    </row>
    <row r="165" spans="1:10" hidden="1">
      <c r="A165" s="5" t="s">
        <v>1140</v>
      </c>
      <c r="B165" s="775">
        <f>IF((IIIB!C8+IIIB!C9+IIIB!C10+IIIB!C28+IIIB!C35+IIIB!C36+IIIB!C38+'CARES B'!Q8+'CARES B'!Q9+'CARES B'!Q10+'CARES B'!Q28+'CARES B'!Q35+'CARES B'!Q36+'CARES B'!Q38)=0,0,(IIIB!C8+IIIB!C9+IIIB!C10+IIIB!C28+IIIB!C35+IIIB!C36+IIIB!C38+'CARES B'!Q8+'CARES B'!Q9+'CARES B'!Q10+'CARES B'!Q28+'CARES B'!Q35+'CARES B'!Q36+'CARES B'!Q38)/(IIIB!C62+'CARES B'!Q62))</f>
        <v>0</v>
      </c>
      <c r="C165" s="599" t="str">
        <f>IF(B165&gt;=7%,"ok","")</f>
        <v/>
      </c>
      <c r="D165" s="590"/>
      <c r="E165" s="590"/>
      <c r="F165" s="590"/>
      <c r="G165" s="6" t="str">
        <f t="shared" si="3"/>
        <v/>
      </c>
      <c r="H165" s="601"/>
      <c r="I165" s="601"/>
      <c r="J165" s="601"/>
    </row>
    <row r="166" spans="1:10" hidden="1">
      <c r="A166" s="16" t="s">
        <v>1150</v>
      </c>
      <c r="B166" s="598">
        <f>B73+B157</f>
        <v>0</v>
      </c>
      <c r="C166" s="599" t="str">
        <f>IF(B166&gt;0,"ok","")</f>
        <v/>
      </c>
      <c r="D166" s="590"/>
      <c r="E166" s="590"/>
      <c r="F166" s="590"/>
      <c r="G166" s="6" t="str">
        <f>IF(C166="ok","Ok - IIIE/CARES E requirements are met together.","")</f>
        <v/>
      </c>
      <c r="H166" s="601"/>
      <c r="I166" s="601"/>
      <c r="J166" s="601"/>
    </row>
    <row r="167" spans="1:10" hidden="1">
      <c r="A167" s="16" t="s">
        <v>1151</v>
      </c>
      <c r="B167" s="598">
        <f>B74+B158</f>
        <v>0</v>
      </c>
      <c r="C167" s="599" t="str">
        <f t="shared" ref="C167:C170" si="4">IF(B167&gt;0,"ok","")</f>
        <v/>
      </c>
      <c r="D167" s="590"/>
      <c r="E167" s="590"/>
      <c r="F167" s="590"/>
      <c r="G167" s="6" t="str">
        <f t="shared" ref="G167:G170" si="5">IF(C167="ok","Ok - IIIE/CARES E requirements are met together.","")</f>
        <v/>
      </c>
      <c r="H167" s="601"/>
      <c r="I167" s="601"/>
      <c r="J167" s="601"/>
    </row>
    <row r="168" spans="1:10" hidden="1">
      <c r="A168" s="16" t="s">
        <v>1152</v>
      </c>
      <c r="B168" s="598">
        <f>B75+B159</f>
        <v>0</v>
      </c>
      <c r="C168" s="599" t="str">
        <f t="shared" si="4"/>
        <v/>
      </c>
      <c r="D168" s="590"/>
      <c r="E168" s="590"/>
      <c r="F168" s="590"/>
      <c r="G168" s="6" t="str">
        <f t="shared" si="5"/>
        <v/>
      </c>
      <c r="H168" s="601"/>
      <c r="I168" s="601"/>
      <c r="J168" s="601"/>
    </row>
    <row r="169" spans="1:10" hidden="1">
      <c r="A169" s="16" t="s">
        <v>1153</v>
      </c>
      <c r="B169" s="598">
        <f>B76+B160</f>
        <v>0</v>
      </c>
      <c r="C169" s="599" t="str">
        <f t="shared" si="4"/>
        <v/>
      </c>
      <c r="D169" s="590"/>
      <c r="E169" s="590"/>
      <c r="F169" s="590"/>
      <c r="G169" s="6" t="str">
        <f t="shared" si="5"/>
        <v/>
      </c>
    </row>
    <row r="170" spans="1:10" hidden="1">
      <c r="A170" s="16" t="s">
        <v>1154</v>
      </c>
      <c r="B170" s="598">
        <f>B77+B161</f>
        <v>0</v>
      </c>
      <c r="C170" s="599" t="str">
        <f t="shared" si="4"/>
        <v/>
      </c>
      <c r="D170" s="590"/>
      <c r="E170" s="590"/>
      <c r="F170" s="590"/>
      <c r="G170" s="6" t="str">
        <f t="shared" si="5"/>
        <v/>
      </c>
    </row>
    <row r="171" spans="1:10" hidden="1">
      <c r="C171" s="590"/>
      <c r="D171" s="590"/>
      <c r="E171" s="590"/>
      <c r="F171" s="590"/>
    </row>
    <row r="172" spans="1:10" hidden="1">
      <c r="A172" s="723" t="s">
        <v>1501</v>
      </c>
      <c r="C172" s="590"/>
      <c r="D172" s="590"/>
      <c r="E172" s="590"/>
      <c r="F172" s="590"/>
    </row>
    <row r="173" spans="1:10" hidden="1">
      <c r="A173" s="16" t="s">
        <v>1502</v>
      </c>
      <c r="C173" s="590"/>
      <c r="D173" s="590" t="str">
        <f>IF(AND(D23="w",D74="w"),"x","")</f>
        <v/>
      </c>
      <c r="E173" s="590"/>
      <c r="F173" s="590"/>
      <c r="G173" s="591" t="str">
        <f>IF(D173="x","Yes","No")</f>
        <v>No</v>
      </c>
    </row>
    <row r="174" spans="1:10" hidden="1">
      <c r="A174" s="16" t="s">
        <v>1503</v>
      </c>
      <c r="C174" s="590"/>
      <c r="D174" s="590" t="str">
        <f>IF(AND(D21="w",D75="w",D76="w"),"x","")</f>
        <v/>
      </c>
      <c r="E174" s="590"/>
      <c r="F174" s="590"/>
      <c r="G174" s="591" t="str">
        <f>IF(D174="x","Yes","No")</f>
        <v>No</v>
      </c>
    </row>
    <row r="175" spans="1:10" hidden="1">
      <c r="C175" s="590"/>
      <c r="D175" s="590"/>
      <c r="E175" s="590"/>
      <c r="F175" s="590"/>
    </row>
    <row r="176" spans="1:10" hidden="1">
      <c r="A176" s="5" t="s">
        <v>1670</v>
      </c>
      <c r="B176" s="605" t="e">
        <f>IIIB!C20/IIIB!C62</f>
        <v>#DIV/0!</v>
      </c>
      <c r="C176" s="590"/>
      <c r="D176" s="590"/>
      <c r="E176" s="590"/>
      <c r="F176" s="590"/>
    </row>
    <row r="177" spans="1:6" hidden="1">
      <c r="A177" s="5" t="s">
        <v>1671</v>
      </c>
      <c r="B177" s="605" t="e">
        <f>('IIIE Age 60+ or EOD'!C47+'IIIE 18 and under or Disbl'!C47)/('IIIE Age 60+ or EOD'!C62+'IIIE 18 and under or Disbl'!C62)</f>
        <v>#DIV/0!</v>
      </c>
      <c r="C177" s="590"/>
      <c r="D177" s="590"/>
      <c r="E177" s="590"/>
      <c r="F177" s="590"/>
    </row>
    <row r="178" spans="1:6" hidden="1">
      <c r="A178" s="5" t="s">
        <v>1672</v>
      </c>
      <c r="B178" s="605" t="e">
        <f>'CARES B'!Q20/'CARES B'!Q62</f>
        <v>#DIV/0!</v>
      </c>
      <c r="C178" s="590"/>
      <c r="D178" s="590"/>
      <c r="E178" s="590"/>
      <c r="F178" s="590"/>
    </row>
    <row r="179" spans="1:6" hidden="1">
      <c r="A179" s="5" t="s">
        <v>1673</v>
      </c>
      <c r="B179" s="605" t="e">
        <f>('CARES E - Age 60+ or EOD'!Q47+'CARES E - 18 and under or Disbl'!Q47)/('CARES E - Age 60+ or EOD'!Q62+'CARES E - 18 and under or Disbl'!Q62)</f>
        <v>#DIV/0!</v>
      </c>
      <c r="C179" s="590"/>
      <c r="D179" s="590"/>
      <c r="E179" s="590"/>
      <c r="F179" s="590"/>
    </row>
    <row r="180" spans="1:6" hidden="1">
      <c r="C180" s="590"/>
      <c r="D180" s="590"/>
      <c r="E180" s="590"/>
      <c r="F180" s="590"/>
    </row>
    <row r="181" spans="1:6">
      <c r="C181" s="590"/>
      <c r="D181" s="590"/>
      <c r="E181" s="590"/>
      <c r="F181" s="590"/>
    </row>
    <row r="182" spans="1:6">
      <c r="C182" s="590"/>
      <c r="D182" s="590"/>
      <c r="E182" s="590"/>
      <c r="F182" s="590"/>
    </row>
    <row r="183" spans="1:6">
      <c r="C183" s="590"/>
      <c r="D183" s="590"/>
      <c r="E183" s="590"/>
      <c r="F183" s="590"/>
    </row>
    <row r="184" spans="1:6">
      <c r="C184" s="590"/>
      <c r="D184" s="590"/>
      <c r="E184" s="590"/>
      <c r="F184" s="590"/>
    </row>
    <row r="185" spans="1:6">
      <c r="C185" s="590"/>
      <c r="D185" s="590"/>
      <c r="E185" s="590"/>
      <c r="F185" s="590"/>
    </row>
    <row r="186" spans="1:6">
      <c r="C186" s="590"/>
      <c r="D186" s="590"/>
      <c r="E186" s="590"/>
      <c r="F186" s="590"/>
    </row>
    <row r="187" spans="1:6">
      <c r="C187" s="590"/>
      <c r="D187" s="590"/>
      <c r="E187" s="590"/>
      <c r="F187" s="590"/>
    </row>
    <row r="188" spans="1:6">
      <c r="C188" s="590"/>
      <c r="D188" s="590"/>
      <c r="E188" s="590"/>
      <c r="F188" s="590"/>
    </row>
    <row r="189" spans="1:6">
      <c r="C189" s="590"/>
      <c r="D189" s="590"/>
      <c r="E189" s="590"/>
      <c r="F189" s="590"/>
    </row>
    <row r="190" spans="1:6">
      <c r="C190" s="590"/>
      <c r="D190" s="590"/>
      <c r="E190" s="590"/>
      <c r="F190" s="590"/>
    </row>
    <row r="191" spans="1:6">
      <c r="C191" s="590"/>
      <c r="D191" s="590"/>
      <c r="E191" s="590"/>
      <c r="F191" s="590"/>
    </row>
    <row r="192" spans="1:6">
      <c r="C192" s="590"/>
      <c r="D192" s="590"/>
      <c r="E192" s="590"/>
      <c r="F192" s="590"/>
    </row>
    <row r="193" spans="3:6">
      <c r="C193" s="590"/>
      <c r="D193" s="590"/>
      <c r="E193" s="590"/>
      <c r="F193" s="590"/>
    </row>
    <row r="194" spans="3:6">
      <c r="C194" s="590"/>
      <c r="D194" s="590"/>
      <c r="E194" s="590"/>
      <c r="F194" s="590"/>
    </row>
    <row r="195" spans="3:6">
      <c r="C195" s="590"/>
      <c r="D195" s="590"/>
      <c r="E195" s="590"/>
      <c r="F195" s="590"/>
    </row>
    <row r="196" spans="3:6">
      <c r="C196" s="590"/>
      <c r="D196" s="590"/>
      <c r="E196" s="590"/>
      <c r="F196" s="590"/>
    </row>
    <row r="197" spans="3:6">
      <c r="C197" s="590"/>
      <c r="D197" s="590"/>
      <c r="E197" s="590"/>
      <c r="F197" s="590"/>
    </row>
    <row r="198" spans="3:6">
      <c r="C198" s="590"/>
      <c r="D198" s="590"/>
      <c r="E198" s="590"/>
      <c r="F198" s="590"/>
    </row>
    <row r="199" spans="3:6">
      <c r="C199" s="590"/>
      <c r="D199" s="590"/>
      <c r="E199" s="590"/>
      <c r="F199" s="590"/>
    </row>
    <row r="200" spans="3:6">
      <c r="C200" s="590"/>
      <c r="D200" s="590"/>
      <c r="E200" s="590"/>
      <c r="F200" s="590"/>
    </row>
    <row r="201" spans="3:6">
      <c r="C201" s="590"/>
      <c r="D201" s="590"/>
      <c r="E201" s="590"/>
      <c r="F201" s="590"/>
    </row>
    <row r="202" spans="3:6">
      <c r="C202" s="590"/>
      <c r="D202" s="590"/>
      <c r="E202" s="590"/>
      <c r="F202" s="590"/>
    </row>
    <row r="203" spans="3:6">
      <c r="C203" s="590"/>
      <c r="D203" s="590"/>
      <c r="E203" s="590"/>
      <c r="F203" s="590"/>
    </row>
    <row r="204" spans="3:6">
      <c r="C204" s="590"/>
      <c r="D204" s="590"/>
      <c r="E204" s="590"/>
      <c r="F204" s="590"/>
    </row>
    <row r="205" spans="3:6">
      <c r="C205" s="590"/>
      <c r="D205" s="590"/>
      <c r="E205" s="590"/>
      <c r="F205" s="590"/>
    </row>
    <row r="206" spans="3:6">
      <c r="C206" s="590"/>
      <c r="D206" s="590"/>
      <c r="E206" s="590"/>
      <c r="F206" s="590"/>
    </row>
    <row r="207" spans="3:6">
      <c r="C207" s="590"/>
      <c r="D207" s="590"/>
      <c r="E207" s="590"/>
      <c r="F207" s="590"/>
    </row>
    <row r="208" spans="3:6">
      <c r="C208" s="590"/>
      <c r="D208" s="590"/>
      <c r="E208" s="590"/>
      <c r="F208" s="590"/>
    </row>
    <row r="209" spans="3:6">
      <c r="C209" s="590"/>
      <c r="D209" s="590"/>
      <c r="E209" s="590"/>
      <c r="F209" s="590"/>
    </row>
    <row r="210" spans="3:6">
      <c r="C210" s="590"/>
      <c r="D210" s="590"/>
      <c r="E210" s="590"/>
      <c r="F210" s="590"/>
    </row>
    <row r="211" spans="3:6">
      <c r="C211" s="590"/>
      <c r="D211" s="590"/>
      <c r="E211" s="590"/>
      <c r="F211" s="590"/>
    </row>
    <row r="212" spans="3:6">
      <c r="C212" s="590"/>
      <c r="D212" s="590"/>
      <c r="E212" s="590"/>
      <c r="F212" s="590"/>
    </row>
    <row r="213" spans="3:6">
      <c r="C213" s="590"/>
      <c r="D213" s="590"/>
      <c r="E213" s="590"/>
      <c r="F213" s="590"/>
    </row>
    <row r="214" spans="3:6">
      <c r="C214" s="590"/>
      <c r="D214" s="590"/>
      <c r="E214" s="590"/>
      <c r="F214" s="590"/>
    </row>
    <row r="215" spans="3:6">
      <c r="C215" s="590"/>
      <c r="D215" s="590"/>
      <c r="E215" s="590"/>
      <c r="F215" s="590"/>
    </row>
    <row r="216" spans="3:6">
      <c r="C216" s="590"/>
      <c r="D216" s="590"/>
      <c r="E216" s="590"/>
      <c r="F216" s="590"/>
    </row>
    <row r="217" spans="3:6">
      <c r="C217" s="590"/>
      <c r="D217" s="590"/>
      <c r="E217" s="590"/>
      <c r="F217" s="590"/>
    </row>
    <row r="218" spans="3:6">
      <c r="C218" s="590"/>
      <c r="D218" s="590"/>
      <c r="E218" s="590"/>
      <c r="F218" s="590"/>
    </row>
    <row r="219" spans="3:6">
      <c r="C219" s="6"/>
      <c r="D219" s="6"/>
      <c r="E219" s="6"/>
      <c r="F219" s="6"/>
    </row>
    <row r="220" spans="3:6">
      <c r="C220" s="6"/>
      <c r="D220" s="6"/>
      <c r="E220" s="6"/>
      <c r="F220" s="6"/>
    </row>
    <row r="221" spans="3:6">
      <c r="C221" s="6"/>
      <c r="D221" s="6"/>
      <c r="E221" s="6"/>
      <c r="F221" s="6"/>
    </row>
    <row r="222" spans="3:6">
      <c r="C222" s="6"/>
      <c r="D222" s="6"/>
      <c r="E222" s="6"/>
      <c r="F222" s="6"/>
    </row>
    <row r="223" spans="3:6">
      <c r="C223" s="6"/>
      <c r="D223" s="6"/>
      <c r="E223" s="6"/>
      <c r="F223" s="6"/>
    </row>
    <row r="224" spans="3:6">
      <c r="C224" s="6"/>
      <c r="D224" s="6"/>
      <c r="E224" s="6"/>
      <c r="F224" s="6"/>
    </row>
    <row r="225" spans="3:6">
      <c r="C225" s="6"/>
      <c r="D225" s="6"/>
      <c r="E225" s="6"/>
      <c r="F225" s="6"/>
    </row>
    <row r="226" spans="3:6">
      <c r="C226" s="6"/>
      <c r="D226" s="6"/>
      <c r="E226" s="6"/>
      <c r="F226" s="6"/>
    </row>
    <row r="227" spans="3:6">
      <c r="C227" s="6"/>
      <c r="D227" s="6"/>
      <c r="E227" s="6"/>
      <c r="F227" s="6"/>
    </row>
  </sheetData>
  <sheetProtection algorithmName="SHA-512" hashValue="2haMhC+0+9iOR5NLayjXtT2E+W36ENdCH36T7FMCwferKQ8k5FOihec5bIzu6mBFGW8pe9BnxXr1lUBzIo3ZqQ==" saltValue="jfvFss0pAOzKEnA/OniUTA==" spinCount="100000" sheet="1" objects="1" scenarios="1"/>
  <conditionalFormatting sqref="C25">
    <cfRule type="containsText" dxfId="408" priority="564" operator="containsText" text="Not">
      <formula>NOT(ISERROR(SEARCH("Not",C25)))</formula>
    </cfRule>
  </conditionalFormatting>
  <conditionalFormatting sqref="C15:C16 C24 D21 F21 D16:F16 D1:F1 D22:F23">
    <cfRule type="containsText" dxfId="407" priority="562" operator="containsText" text="not">
      <formula>NOT(ISERROR(SEARCH("not",C1)))</formula>
    </cfRule>
  </conditionalFormatting>
  <conditionalFormatting sqref="G37:G39">
    <cfRule type="containsText" dxfId="406" priority="561" operator="containsText" text="not">
      <formula>NOT(ISERROR(SEARCH("not",G37)))</formula>
    </cfRule>
  </conditionalFormatting>
  <conditionalFormatting sqref="C37:C39">
    <cfRule type="containsText" dxfId="405" priority="560" operator="containsText" text="not">
      <formula>NOT(ISERROR(SEARCH("not",C37)))</formula>
    </cfRule>
  </conditionalFormatting>
  <conditionalFormatting sqref="C36:C39">
    <cfRule type="containsText" dxfId="404" priority="559" operator="containsText" text="Not">
      <formula>NOT(ISERROR(SEARCH("Not",C36)))</formula>
    </cfRule>
  </conditionalFormatting>
  <conditionalFormatting sqref="G50:G52">
    <cfRule type="containsText" dxfId="403" priority="530" operator="containsText" text="not">
      <formula>NOT(ISERROR(SEARCH("not",G50)))</formula>
    </cfRule>
  </conditionalFormatting>
  <conditionalFormatting sqref="C49:C52">
    <cfRule type="containsText" dxfId="402" priority="528" operator="containsText" text="Not">
      <formula>NOT(ISERROR(SEARCH("Not",C49)))</formula>
    </cfRule>
  </conditionalFormatting>
  <conditionalFormatting sqref="E30:F30">
    <cfRule type="containsText" dxfId="401" priority="532" operator="containsText" text="not">
      <formula>NOT(ISERROR(SEARCH("not",E30)))</formula>
    </cfRule>
  </conditionalFormatting>
  <conditionalFormatting sqref="C81">
    <cfRule type="containsText" dxfId="400" priority="517" operator="containsText" text="Not">
      <formula>NOT(ISERROR(SEARCH("Not",C81)))</formula>
    </cfRule>
  </conditionalFormatting>
  <conditionalFormatting sqref="C50:C52">
    <cfRule type="containsText" dxfId="399" priority="529" operator="containsText" text="not">
      <formula>NOT(ISERROR(SEARCH("not",C50)))</formula>
    </cfRule>
  </conditionalFormatting>
  <conditionalFormatting sqref="C101">
    <cfRule type="containsText" dxfId="398" priority="542" operator="containsText" text="Not">
      <formula>NOT(ISERROR(SEARCH("Not",C101)))</formula>
    </cfRule>
  </conditionalFormatting>
  <conditionalFormatting sqref="E43:F43">
    <cfRule type="containsText" dxfId="397" priority="525" operator="containsText" text="not">
      <formula>NOT(ISERROR(SEARCH("not",E43)))</formula>
    </cfRule>
  </conditionalFormatting>
  <conditionalFormatting sqref="H30:M30 H43:M43 H62:M63 H70:M70 G73:M73 H96:M97 H114:M115 H129:M129 H119:M120 H124:M125 H15:M16 G21:M24 H105:M106 G163:M165 H166:M168 G166:G170">
    <cfRule type="containsText" dxfId="396" priority="533" operator="containsText" text="Not Ok">
      <formula>NOT(ISERROR(SEARCH("Not Ok",G15)))</formula>
    </cfRule>
  </conditionalFormatting>
  <conditionalFormatting sqref="D74:F77 D73:E73">
    <cfRule type="containsText" dxfId="395" priority="507" operator="containsText" text="not">
      <formula>NOT(ISERROR(SEARCH("not",D73)))</formula>
    </cfRule>
  </conditionalFormatting>
  <conditionalFormatting sqref="G78">
    <cfRule type="containsText" dxfId="394" priority="175" operator="containsText" text="Warning">
      <formula>NOT(ISERROR(SEARCH("Warning",G78)))</formula>
    </cfRule>
    <cfRule type="containsText" dxfId="393" priority="510" operator="containsText" text="not">
      <formula>NOT(ISERROR(SEARCH("not",G78)))</formula>
    </cfRule>
  </conditionalFormatting>
  <conditionalFormatting sqref="G79">
    <cfRule type="containsText" dxfId="392" priority="519" operator="containsText" text="not">
      <formula>NOT(ISERROR(SEARCH("not",G79)))</formula>
    </cfRule>
  </conditionalFormatting>
  <conditionalFormatting sqref="C79">
    <cfRule type="containsText" dxfId="391" priority="518" operator="containsText" text="not">
      <formula>NOT(ISERROR(SEARCH("not",C79)))</formula>
    </cfRule>
  </conditionalFormatting>
  <conditionalFormatting sqref="G88">
    <cfRule type="containsText" dxfId="390" priority="487" operator="containsText" text="not">
      <formula>NOT(ISERROR(SEARCH("not",G88)))</formula>
    </cfRule>
  </conditionalFormatting>
  <conditionalFormatting sqref="E70:F70">
    <cfRule type="containsText" dxfId="389" priority="514" operator="containsText" text="not">
      <formula>NOT(ISERROR(SEARCH("not",E70)))</formula>
    </cfRule>
  </conditionalFormatting>
  <conditionalFormatting sqref="G74:G77">
    <cfRule type="containsText" dxfId="388" priority="511" operator="containsText" text="Not Ok">
      <formula>NOT(ISERROR(SEARCH("Not Ok",G74)))</formula>
    </cfRule>
  </conditionalFormatting>
  <conditionalFormatting sqref="C89:C93">
    <cfRule type="containsText" dxfId="387" priority="504" stopIfTrue="1" operator="containsText" text="Not Ok">
      <formula>NOT(ISERROR(SEARCH("Not Ok",C89)))</formula>
    </cfRule>
  </conditionalFormatting>
  <conditionalFormatting sqref="C89:C93">
    <cfRule type="containsText" dxfId="386" priority="502" stopIfTrue="1" operator="containsText" text="Not Ok">
      <formula>NOT(ISERROR(SEARCH("Not Ok",C89)))</formula>
    </cfRule>
    <cfRule type="containsText" dxfId="385" priority="503" stopIfTrue="1" operator="containsText" text="Not Ok">
      <formula>NOT(ISERROR(SEARCH("Not Ok",C89)))</formula>
    </cfRule>
  </conditionalFormatting>
  <conditionalFormatting sqref="I90:I92 J92 C89:C93">
    <cfRule type="containsText" dxfId="384" priority="501" stopIfTrue="1" operator="containsText" text="Not Ok">
      <formula>NOT(ISERROR(SEARCH("Not Ok",C89)))</formula>
    </cfRule>
  </conditionalFormatting>
  <conditionalFormatting sqref="C90:G93 C89:H89 I87:M92">
    <cfRule type="containsText" dxfId="383" priority="500" operator="containsText" text="Not Ok">
      <formula>NOT(ISERROR(SEARCH("Not Ok",C87)))</formula>
    </cfRule>
  </conditionalFormatting>
  <conditionalFormatting sqref="C90:G93 C89:M89">
    <cfRule type="containsText" dxfId="382" priority="499" operator="containsText" text="Your">
      <formula>NOT(ISERROR(SEARCH("Your",C89)))</formula>
    </cfRule>
  </conditionalFormatting>
  <conditionalFormatting sqref="H91:H92">
    <cfRule type="containsText" dxfId="381" priority="491" operator="containsText" text="Not Ok">
      <formula>NOT(ISERROR(SEARCH("Not Ok",H91)))</formula>
    </cfRule>
  </conditionalFormatting>
  <conditionalFormatting sqref="H91:H92">
    <cfRule type="containsText" dxfId="380" priority="492" stopIfTrue="1" operator="containsText" text="Not Ok">
      <formula>NOT(ISERROR(SEARCH("Not Ok",H91)))</formula>
    </cfRule>
  </conditionalFormatting>
  <conditionalFormatting sqref="H90">
    <cfRule type="containsText" dxfId="379" priority="490" operator="containsText" text="Administration">
      <formula>NOT(ISERROR(SEARCH("Administration",H90)))</formula>
    </cfRule>
  </conditionalFormatting>
  <conditionalFormatting sqref="G87">
    <cfRule type="containsText" dxfId="378" priority="178" operator="containsText" text="Warning">
      <formula>NOT(ISERROR(SEARCH("Warning",G87)))</formula>
    </cfRule>
    <cfRule type="containsText" dxfId="377" priority="485" operator="containsText" text="not">
      <formula>NOT(ISERROR(SEARCH("not",G87)))</formula>
    </cfRule>
  </conditionalFormatting>
  <conditionalFormatting sqref="C88">
    <cfRule type="containsText" dxfId="376" priority="486" operator="containsText" text="not">
      <formula>NOT(ISERROR(SEARCH("not",C88)))</formula>
    </cfRule>
  </conditionalFormatting>
  <conditionalFormatting sqref="E96:F96">
    <cfRule type="containsText" dxfId="375" priority="483" operator="containsText" text="not">
      <formula>NOT(ISERROR(SEARCH("not",E96)))</formula>
    </cfRule>
  </conditionalFormatting>
  <conditionalFormatting sqref="C87">
    <cfRule type="containsText" dxfId="374" priority="484" operator="containsText" text="not">
      <formula>NOT(ISERROR(SEARCH("not",C87)))</formula>
    </cfRule>
  </conditionalFormatting>
  <conditionalFormatting sqref="E97:F97">
    <cfRule type="containsText" dxfId="373" priority="479" operator="containsText" text="not">
      <formula>NOT(ISERROR(SEARCH("not",E97)))</formula>
    </cfRule>
  </conditionalFormatting>
  <conditionalFormatting sqref="C108">
    <cfRule type="containsText" dxfId="372" priority="475" operator="containsText" text="Not">
      <formula>NOT(ISERROR(SEARCH("Not",C108)))</formula>
    </cfRule>
  </conditionalFormatting>
  <conditionalFormatting sqref="D129:F129">
    <cfRule type="containsText" dxfId="371" priority="443" operator="containsText" text="not">
      <formula>NOT(ISERROR(SEARCH("not",D129)))</formula>
    </cfRule>
  </conditionalFormatting>
  <conditionalFormatting sqref="E105:F105">
    <cfRule type="containsText" dxfId="370" priority="459" operator="containsText" text="not">
      <formula>NOT(ISERROR(SEARCH("not",E105)))</formula>
    </cfRule>
  </conditionalFormatting>
  <conditionalFormatting sqref="G129">
    <cfRule type="containsText" dxfId="369" priority="442" operator="containsText" text="Not Ok">
      <formula>NOT(ISERROR(SEARCH("Not Ok",G129)))</formula>
    </cfRule>
  </conditionalFormatting>
  <conditionalFormatting sqref="C29:C30">
    <cfRule type="containsText" dxfId="368" priority="407" operator="containsText" text="not">
      <formula>NOT(ISERROR(SEARCH("not",C29)))</formula>
    </cfRule>
  </conditionalFormatting>
  <conditionalFormatting sqref="C42:C43">
    <cfRule type="containsText" dxfId="367" priority="405" operator="containsText" text="not">
      <formula>NOT(ISERROR(SEARCH("not",C42)))</formula>
    </cfRule>
  </conditionalFormatting>
  <conditionalFormatting sqref="C55">
    <cfRule type="containsText" dxfId="366" priority="403" operator="containsText" text="not">
      <formula>NOT(ISERROR(SEARCH("not",C55)))</formula>
    </cfRule>
  </conditionalFormatting>
  <conditionalFormatting sqref="C61">
    <cfRule type="containsText" dxfId="365" priority="401" operator="containsText" text="not">
      <formula>NOT(ISERROR(SEARCH("not",C61)))</formula>
    </cfRule>
  </conditionalFormatting>
  <conditionalFormatting sqref="C69:C70">
    <cfRule type="containsText" dxfId="364" priority="399" operator="containsText" text="not">
      <formula>NOT(ISERROR(SEARCH("not",C69)))</formula>
    </cfRule>
  </conditionalFormatting>
  <conditionalFormatting sqref="C84">
    <cfRule type="containsText" dxfId="363" priority="397" operator="containsText" text="not">
      <formula>NOT(ISERROR(SEARCH("not",C84)))</formula>
    </cfRule>
  </conditionalFormatting>
  <conditionalFormatting sqref="C95">
    <cfRule type="containsText" dxfId="362" priority="395" operator="containsText" text="not">
      <formula>NOT(ISERROR(SEARCH("not",C95)))</formula>
    </cfRule>
  </conditionalFormatting>
  <conditionalFormatting sqref="E56:F56">
    <cfRule type="containsText" dxfId="361" priority="420" operator="containsText" text="not">
      <formula>NOT(ISERROR(SEARCH("not",E56)))</formula>
    </cfRule>
  </conditionalFormatting>
  <conditionalFormatting sqref="H63:M63">
    <cfRule type="containsText" dxfId="360" priority="424" operator="containsText" text="Not Ok">
      <formula>NOT(ISERROR(SEARCH("Not Ok",H63)))</formula>
    </cfRule>
  </conditionalFormatting>
  <conditionalFormatting sqref="C128">
    <cfRule type="containsText" dxfId="359" priority="385" operator="containsText" text="not">
      <formula>NOT(ISERROR(SEARCH("not",C128)))</formula>
    </cfRule>
  </conditionalFormatting>
  <conditionalFormatting sqref="H56:M56">
    <cfRule type="containsText" dxfId="358" priority="421" operator="containsText" text="Not Ok">
      <formula>NOT(ISERROR(SEARCH("Not Ok",H56)))</formula>
    </cfRule>
  </conditionalFormatting>
  <conditionalFormatting sqref="D124 F124">
    <cfRule type="containsText" dxfId="357" priority="380" operator="containsText" text="not">
      <formula>NOT(ISERROR(SEARCH("not",D124)))</formula>
    </cfRule>
  </conditionalFormatting>
  <conditionalFormatting sqref="C104">
    <cfRule type="containsText" dxfId="356" priority="393" operator="containsText" text="not">
      <formula>NOT(ISERROR(SEARCH("not",C104)))</formula>
    </cfRule>
  </conditionalFormatting>
  <conditionalFormatting sqref="C123">
    <cfRule type="containsText" dxfId="355" priority="378" operator="containsText" text="not">
      <formula>NOT(ISERROR(SEARCH("not",C123)))</formula>
    </cfRule>
  </conditionalFormatting>
  <conditionalFormatting sqref="G128">
    <cfRule type="containsText" dxfId="354" priority="381" operator="containsText" text="End of Year">
      <formula>NOT(ISERROR(SEARCH("End of Year",G128)))</formula>
    </cfRule>
    <cfRule type="containsText" dxfId="353" priority="382" operator="containsText" text="Warning">
      <formula>NOT(ISERROR(SEARCH("Warning",G128)))</formula>
    </cfRule>
    <cfRule type="containsText" dxfId="352" priority="384" operator="containsText" text="not">
      <formula>NOT(ISERROR(SEARCH("not",G128)))</formula>
    </cfRule>
  </conditionalFormatting>
  <conditionalFormatting sqref="D63:E63">
    <cfRule type="containsText" dxfId="351" priority="308" operator="containsText" text="not">
      <formula>NOT(ISERROR(SEARCH("not",D63)))</formula>
    </cfRule>
  </conditionalFormatting>
  <conditionalFormatting sqref="C118">
    <cfRule type="containsText" dxfId="350" priority="372" operator="containsText" text="not">
      <formula>NOT(ISERROR(SEARCH("not",C118)))</formula>
    </cfRule>
  </conditionalFormatting>
  <conditionalFormatting sqref="D110:F110">
    <cfRule type="containsText" dxfId="349" priority="360" operator="containsText" text="not">
      <formula>NOT(ISERROR(SEARCH("not",D110)))</formula>
    </cfRule>
  </conditionalFormatting>
  <conditionalFormatting sqref="D114 F114">
    <cfRule type="containsText" dxfId="348" priority="368" operator="containsText" text="not">
      <formula>NOT(ISERROR(SEARCH("not",D114)))</formula>
    </cfRule>
  </conditionalFormatting>
  <conditionalFormatting sqref="G124">
    <cfRule type="containsText" dxfId="347" priority="379" operator="containsText" text="Not Ok">
      <formula>NOT(ISERROR(SEARCH("Not Ok",G124)))</formula>
    </cfRule>
  </conditionalFormatting>
  <conditionalFormatting sqref="G123">
    <cfRule type="containsText" dxfId="346" priority="375" operator="containsText" text="End of Year">
      <formula>NOT(ISERROR(SEARCH("End of Year",G123)))</formula>
    </cfRule>
    <cfRule type="containsText" dxfId="345" priority="376" operator="containsText" text="Warning">
      <formula>NOT(ISERROR(SEARCH("Warning",G123)))</formula>
    </cfRule>
    <cfRule type="containsText" dxfId="344" priority="377" operator="containsText" text="not">
      <formula>NOT(ISERROR(SEARCH("not",G123)))</formula>
    </cfRule>
  </conditionalFormatting>
  <conditionalFormatting sqref="D119 F119">
    <cfRule type="containsText" dxfId="343" priority="374" operator="containsText" text="not">
      <formula>NOT(ISERROR(SEARCH("not",D119)))</formula>
    </cfRule>
  </conditionalFormatting>
  <conditionalFormatting sqref="G118">
    <cfRule type="containsText" dxfId="342" priority="369" operator="containsText" text="End of Year">
      <formula>NOT(ISERROR(SEARCH("End of Year",G118)))</formula>
    </cfRule>
    <cfRule type="containsText" dxfId="341" priority="370" operator="containsText" text="Warning">
      <formula>NOT(ISERROR(SEARCH("Warning",G118)))</formula>
    </cfRule>
    <cfRule type="containsText" dxfId="340" priority="371" operator="containsText" text="not">
      <formula>NOT(ISERROR(SEARCH("not",G118)))</formula>
    </cfRule>
  </conditionalFormatting>
  <conditionalFormatting sqref="C113">
    <cfRule type="containsText" dxfId="339" priority="366" operator="containsText" text="not">
      <formula>NOT(ISERROR(SEARCH("not",C113)))</formula>
    </cfRule>
  </conditionalFormatting>
  <conditionalFormatting sqref="G114">
    <cfRule type="containsText" dxfId="338" priority="367" operator="containsText" text="Not Ok">
      <formula>NOT(ISERROR(SEARCH("Not Ok",G114)))</formula>
    </cfRule>
  </conditionalFormatting>
  <conditionalFormatting sqref="G113">
    <cfRule type="containsText" dxfId="337" priority="363" operator="containsText" text="End of Year">
      <formula>NOT(ISERROR(SEARCH("End of Year",G113)))</formula>
    </cfRule>
    <cfRule type="containsText" dxfId="336" priority="364" operator="containsText" text="Warning">
      <formula>NOT(ISERROR(SEARCH("Warning",G113)))</formula>
    </cfRule>
    <cfRule type="containsText" dxfId="335" priority="365" operator="containsText" text="not">
      <formula>NOT(ISERROR(SEARCH("not",G113)))</formula>
    </cfRule>
  </conditionalFormatting>
  <conditionalFormatting sqref="G119">
    <cfRule type="containsText" dxfId="334" priority="362" operator="containsText" text="Not Ok">
      <formula>NOT(ISERROR(SEARCH("Not Ok",G119)))</formula>
    </cfRule>
  </conditionalFormatting>
  <conditionalFormatting sqref="G110">
    <cfRule type="containsText" dxfId="333" priority="148" operator="containsText" text="Refer">
      <formula>NOT(ISERROR(SEARCH("Refer",G110)))</formula>
    </cfRule>
    <cfRule type="containsText" dxfId="332" priority="359" operator="containsText" text="Not Ok">
      <formula>NOT(ISERROR(SEARCH("Not Ok",G110)))</formula>
    </cfRule>
  </conditionalFormatting>
  <conditionalFormatting sqref="H110:M110">
    <cfRule type="containsText" dxfId="331" priority="361" operator="containsText" text="Not Ok">
      <formula>NOT(ISERROR(SEARCH("Not Ok",H110)))</formula>
    </cfRule>
  </conditionalFormatting>
  <conditionalFormatting sqref="G130">
    <cfRule type="containsText" dxfId="330" priority="358" operator="containsText" text="Not Ok">
      <formula>NOT(ISERROR(SEARCH("Not Ok",G130)))</formula>
    </cfRule>
  </conditionalFormatting>
  <conditionalFormatting sqref="G125">
    <cfRule type="containsText" dxfId="329" priority="357" operator="containsText" text="Not Ok">
      <formula>NOT(ISERROR(SEARCH("Not Ok",G125)))</formula>
    </cfRule>
  </conditionalFormatting>
  <conditionalFormatting sqref="G120">
    <cfRule type="containsText" dxfId="328" priority="356" operator="containsText" text="Not Ok">
      <formula>NOT(ISERROR(SEARCH("Not Ok",G120)))</formula>
    </cfRule>
  </conditionalFormatting>
  <conditionalFormatting sqref="G115">
    <cfRule type="containsText" dxfId="327" priority="355" operator="containsText" text="Not Ok">
      <formula>NOT(ISERROR(SEARCH("Not Ok",G115)))</formula>
    </cfRule>
  </conditionalFormatting>
  <conditionalFormatting sqref="G106">
    <cfRule type="containsText" dxfId="326" priority="354" operator="containsText" text="Not Ok">
      <formula>NOT(ISERROR(SEARCH("Not Ok",G106)))</formula>
    </cfRule>
  </conditionalFormatting>
  <conditionalFormatting sqref="G105">
    <cfRule type="containsText" dxfId="325" priority="353" operator="containsText" text="Not Ok">
      <formula>NOT(ISERROR(SEARCH("Not Ok",G105)))</formula>
    </cfRule>
  </conditionalFormatting>
  <conditionalFormatting sqref="G104">
    <cfRule type="containsText" dxfId="324" priority="350" operator="containsText" text="End of Year">
      <formula>NOT(ISERROR(SEARCH("End of Year",G104)))</formula>
    </cfRule>
    <cfRule type="containsText" dxfId="323" priority="351" operator="containsText" text="Warning">
      <formula>NOT(ISERROR(SEARCH("Warning",G104)))</formula>
    </cfRule>
    <cfRule type="containsText" dxfId="322" priority="352" operator="containsText" text="not">
      <formula>NOT(ISERROR(SEARCH("not",G104)))</formula>
    </cfRule>
  </conditionalFormatting>
  <conditionalFormatting sqref="C66">
    <cfRule type="containsText" dxfId="321" priority="312" operator="containsText" text="Not">
      <formula>NOT(ISERROR(SEARCH("Not",C66)))</formula>
    </cfRule>
  </conditionalFormatting>
  <conditionalFormatting sqref="H57:M58">
    <cfRule type="containsText" dxfId="320" priority="347" operator="containsText" text="Not Ok">
      <formula>NOT(ISERROR(SEARCH("Not Ok",H57)))</formula>
    </cfRule>
  </conditionalFormatting>
  <conditionalFormatting sqref="G57:G58">
    <cfRule type="containsText" dxfId="319" priority="346" operator="containsText" text="Not Ok">
      <formula>NOT(ISERROR(SEARCH("Not Ok",G57)))</formula>
    </cfRule>
  </conditionalFormatting>
  <conditionalFormatting sqref="G56">
    <cfRule type="containsText" dxfId="318" priority="144" operator="containsText" text="Reminder">
      <formula>NOT(ISERROR(SEARCH("Reminder",G56)))</formula>
    </cfRule>
    <cfRule type="containsText" dxfId="317" priority="345" operator="containsText" text="Not Ok">
      <formula>NOT(ISERROR(SEARCH("Not Ok",G56)))</formula>
    </cfRule>
  </conditionalFormatting>
  <conditionalFormatting sqref="G95">
    <cfRule type="containsText" dxfId="316" priority="342" operator="containsText" text="End of Year">
      <formula>NOT(ISERROR(SEARCH("End of Year",G95)))</formula>
    </cfRule>
    <cfRule type="containsText" dxfId="315" priority="343" operator="containsText" text="Warning">
      <formula>NOT(ISERROR(SEARCH("Warning",G95)))</formula>
    </cfRule>
    <cfRule type="containsText" dxfId="314" priority="344" operator="containsText" text="not">
      <formula>NOT(ISERROR(SEARCH("not",G95)))</formula>
    </cfRule>
  </conditionalFormatting>
  <conditionalFormatting sqref="G109">
    <cfRule type="containsText" dxfId="313" priority="339" operator="containsText" text="End of Year">
      <formula>NOT(ISERROR(SEARCH("End of Year",G109)))</formula>
    </cfRule>
    <cfRule type="containsText" dxfId="312" priority="340" operator="containsText" text="Warning">
      <formula>NOT(ISERROR(SEARCH("Warning",G109)))</formula>
    </cfRule>
    <cfRule type="containsText" dxfId="311" priority="341" operator="containsText" text="not">
      <formula>NOT(ISERROR(SEARCH("not",G109)))</formula>
    </cfRule>
  </conditionalFormatting>
  <conditionalFormatting sqref="C109">
    <cfRule type="containsText" dxfId="310" priority="338" operator="containsText" text="not">
      <formula>NOT(ISERROR(SEARCH("not",C109)))</formula>
    </cfRule>
  </conditionalFormatting>
  <conditionalFormatting sqref="G84">
    <cfRule type="containsText" dxfId="309" priority="331" operator="containsText" text="End of Year">
      <formula>NOT(ISERROR(SEARCH("End of Year",G84)))</formula>
    </cfRule>
    <cfRule type="containsText" dxfId="308" priority="332" operator="containsText" text="Warning">
      <formula>NOT(ISERROR(SEARCH("Warning",G84)))</formula>
    </cfRule>
    <cfRule type="containsText" dxfId="307" priority="333" operator="containsText" text="not">
      <formula>NOT(ISERROR(SEARCH("not",G84)))</formula>
    </cfRule>
  </conditionalFormatting>
  <conditionalFormatting sqref="G69">
    <cfRule type="containsText" dxfId="306" priority="328" operator="containsText" text="End of Year">
      <formula>NOT(ISERROR(SEARCH("End of Year",G69)))</formula>
    </cfRule>
    <cfRule type="containsText" dxfId="305" priority="329" operator="containsText" text="Warning">
      <formula>NOT(ISERROR(SEARCH("Warning",G69)))</formula>
    </cfRule>
    <cfRule type="containsText" dxfId="304" priority="330" operator="containsText" text="not">
      <formula>NOT(ISERROR(SEARCH("not",G69)))</formula>
    </cfRule>
  </conditionalFormatting>
  <conditionalFormatting sqref="G61">
    <cfRule type="containsText" dxfId="303" priority="325" operator="containsText" text="End of Year">
      <formula>NOT(ISERROR(SEARCH("End of Year",G61)))</formula>
    </cfRule>
    <cfRule type="containsText" dxfId="302" priority="326" operator="containsText" text="Warning">
      <formula>NOT(ISERROR(SEARCH("Warning",G61)))</formula>
    </cfRule>
    <cfRule type="containsText" dxfId="301" priority="327" operator="containsText" text="not">
      <formula>NOT(ISERROR(SEARCH("not",G61)))</formula>
    </cfRule>
  </conditionalFormatting>
  <conditionalFormatting sqref="G55">
    <cfRule type="containsText" dxfId="300" priority="322" operator="containsText" text="End of Year">
      <formula>NOT(ISERROR(SEARCH("End of Year",G55)))</formula>
    </cfRule>
    <cfRule type="containsText" dxfId="299" priority="323" operator="containsText" text="Warning">
      <formula>NOT(ISERROR(SEARCH("Warning",G55)))</formula>
    </cfRule>
    <cfRule type="containsText" dxfId="298" priority="324" operator="containsText" text="not">
      <formula>NOT(ISERROR(SEARCH("not",G55)))</formula>
    </cfRule>
  </conditionalFormatting>
  <conditionalFormatting sqref="G42">
    <cfRule type="containsText" dxfId="297" priority="319" operator="containsText" text="End of Year">
      <formula>NOT(ISERROR(SEARCH("End of Year",G42)))</formula>
    </cfRule>
    <cfRule type="containsText" dxfId="296" priority="320" operator="containsText" text="Warning">
      <formula>NOT(ISERROR(SEARCH("Warning",G42)))</formula>
    </cfRule>
    <cfRule type="containsText" dxfId="295" priority="321" operator="containsText" text="not">
      <formula>NOT(ISERROR(SEARCH("not",G42)))</formula>
    </cfRule>
  </conditionalFormatting>
  <conditionalFormatting sqref="G29">
    <cfRule type="containsText" dxfId="294" priority="316" operator="containsText" text="End of Year">
      <formula>NOT(ISERROR(SEARCH("End of Year",G29)))</formula>
    </cfRule>
    <cfRule type="containsText" dxfId="293" priority="317" operator="containsText" text="Warning">
      <formula>NOT(ISERROR(SEARCH("Warning",G29)))</formula>
    </cfRule>
    <cfRule type="containsText" dxfId="292" priority="318" operator="containsText" text="not">
      <formula>NOT(ISERROR(SEARCH("not",G29)))</formula>
    </cfRule>
  </conditionalFormatting>
  <conditionalFormatting sqref="G15">
    <cfRule type="containsText" dxfId="291" priority="313" operator="containsText" text="End of Year">
      <formula>NOT(ISERROR(SEARCH("End of Year",G15)))</formula>
    </cfRule>
    <cfRule type="containsText" dxfId="290" priority="314" operator="containsText" text="Warning">
      <formula>NOT(ISERROR(SEARCH("Warning",G15)))</formula>
    </cfRule>
    <cfRule type="containsText" dxfId="289" priority="315" operator="containsText" text="not">
      <formula>NOT(ISERROR(SEARCH("not",G15)))</formula>
    </cfRule>
  </conditionalFormatting>
  <conditionalFormatting sqref="D63:E63 E62:F62">
    <cfRule type="containsText" dxfId="288" priority="307" operator="containsText" text="not">
      <formula>NOT(ISERROR(SEARCH("not",D62)))</formula>
    </cfRule>
  </conditionalFormatting>
  <conditionalFormatting sqref="G98">
    <cfRule type="containsText" dxfId="287" priority="304" operator="containsText" text="Not Ok">
      <formula>NOT(ISERROR(SEARCH("Not Ok",G98)))</formula>
    </cfRule>
  </conditionalFormatting>
  <conditionalFormatting sqref="H98:M98">
    <cfRule type="containsText" dxfId="286" priority="305" operator="containsText" text="Not Ok">
      <formula>NOT(ISERROR(SEARCH("Not Ok",H98)))</formula>
    </cfRule>
  </conditionalFormatting>
  <conditionalFormatting sqref="H72:M72">
    <cfRule type="containsText" dxfId="285" priority="294" operator="containsText" text="Not Ok">
      <formula>NOT(ISERROR(SEARCH("Not Ok",H72)))</formula>
    </cfRule>
  </conditionalFormatting>
  <conditionalFormatting sqref="H85:M86">
    <cfRule type="containsText" dxfId="284" priority="303" operator="containsText" text="Not Ok">
      <formula>NOT(ISERROR(SEARCH("Not Ok",H85)))</formula>
    </cfRule>
  </conditionalFormatting>
  <conditionalFormatting sqref="G85:G86">
    <cfRule type="containsText" dxfId="283" priority="302" operator="containsText" text="Not Ok">
      <formula>NOT(ISERROR(SEARCH("Not Ok",G85)))</formula>
    </cfRule>
  </conditionalFormatting>
  <conditionalFormatting sqref="H64:M64">
    <cfRule type="containsText" dxfId="282" priority="301" operator="containsText" text="Not Ok">
      <formula>NOT(ISERROR(SEARCH("Not Ok",H64)))</formula>
    </cfRule>
  </conditionalFormatting>
  <conditionalFormatting sqref="G64">
    <cfRule type="containsText" dxfId="281" priority="300" operator="containsText" text="Not Ok">
      <formula>NOT(ISERROR(SEARCH("Not Ok",G64)))</formula>
    </cfRule>
  </conditionalFormatting>
  <conditionalFormatting sqref="C63">
    <cfRule type="containsText" dxfId="280" priority="299" operator="containsText" text="not">
      <formula>NOT(ISERROR(SEARCH("not",C63)))</formula>
    </cfRule>
  </conditionalFormatting>
  <conditionalFormatting sqref="G72">
    <cfRule type="containsText" dxfId="279" priority="293" operator="containsText" text="Not Ok">
      <formula>NOT(ISERROR(SEARCH("Not Ok",G72)))</formula>
    </cfRule>
  </conditionalFormatting>
  <conditionalFormatting sqref="H71:M71">
    <cfRule type="containsText" dxfId="278" priority="292" operator="containsText" text="Not Ok">
      <formula>NOT(ISERROR(SEARCH("Not Ok",H71)))</formula>
    </cfRule>
  </conditionalFormatting>
  <conditionalFormatting sqref="H71:M71">
    <cfRule type="containsText" dxfId="277" priority="291" operator="containsText" text="Not Ok">
      <formula>NOT(ISERROR(SEARCH("Not Ok",H71)))</formula>
    </cfRule>
  </conditionalFormatting>
  <conditionalFormatting sqref="D71:E71">
    <cfRule type="containsText" dxfId="276" priority="290" operator="containsText" text="not">
      <formula>NOT(ISERROR(SEARCH("not",D71)))</formula>
    </cfRule>
  </conditionalFormatting>
  <conditionalFormatting sqref="D71:E71">
    <cfRule type="containsText" dxfId="275" priority="289" operator="containsText" text="not">
      <formula>NOT(ISERROR(SEARCH("not",D71)))</formula>
    </cfRule>
  </conditionalFormatting>
  <conditionalFormatting sqref="C71">
    <cfRule type="containsText" dxfId="274" priority="288" operator="containsText" text="not">
      <formula>NOT(ISERROR(SEARCH("not",C71)))</formula>
    </cfRule>
  </conditionalFormatting>
  <conditionalFormatting sqref="H44:M45">
    <cfRule type="containsText" dxfId="273" priority="282" operator="containsText" text="Not Ok">
      <formula>NOT(ISERROR(SEARCH("Not Ok",H44)))</formula>
    </cfRule>
  </conditionalFormatting>
  <conditionalFormatting sqref="H44:M45">
    <cfRule type="containsText" dxfId="272" priority="281" operator="containsText" text="Not Ok">
      <formula>NOT(ISERROR(SEARCH("Not Ok",H44)))</formula>
    </cfRule>
  </conditionalFormatting>
  <conditionalFormatting sqref="E44">
    <cfRule type="containsText" dxfId="271" priority="280" operator="containsText" text="not">
      <formula>NOT(ISERROR(SEARCH("not",E44)))</formula>
    </cfRule>
  </conditionalFormatting>
  <conditionalFormatting sqref="E44">
    <cfRule type="containsText" dxfId="270" priority="279" operator="containsText" text="not">
      <formula>NOT(ISERROR(SEARCH("not",E44)))</formula>
    </cfRule>
  </conditionalFormatting>
  <conditionalFormatting sqref="C44">
    <cfRule type="containsText" dxfId="269" priority="278" operator="containsText" text="not">
      <formula>NOT(ISERROR(SEARCH("not",C44)))</formula>
    </cfRule>
  </conditionalFormatting>
  <conditionalFormatting sqref="H31:M32">
    <cfRule type="containsText" dxfId="268" priority="274" operator="containsText" text="Not Ok">
      <formula>NOT(ISERROR(SEARCH("Not Ok",H31)))</formula>
    </cfRule>
  </conditionalFormatting>
  <conditionalFormatting sqref="H31:M32">
    <cfRule type="containsText" dxfId="267" priority="273" operator="containsText" text="Not Ok">
      <formula>NOT(ISERROR(SEARCH("Not Ok",H31)))</formula>
    </cfRule>
  </conditionalFormatting>
  <conditionalFormatting sqref="G32">
    <cfRule type="containsText" dxfId="266" priority="267" operator="containsText" text="End of Year">
      <formula>NOT(ISERROR(SEARCH("End of Year",G32)))</formula>
    </cfRule>
    <cfRule type="containsText" dxfId="265" priority="268" operator="containsText" text="Warning">
      <formula>NOT(ISERROR(SEARCH("Warning",G32)))</formula>
    </cfRule>
    <cfRule type="containsText" dxfId="264" priority="269" operator="containsText" text="not">
      <formula>NOT(ISERROR(SEARCH("not",G32)))</formula>
    </cfRule>
  </conditionalFormatting>
  <conditionalFormatting sqref="D32:F32 D31:E31">
    <cfRule type="containsText" dxfId="263" priority="272" operator="containsText" text="not">
      <formula>NOT(ISERROR(SEARCH("not",D31)))</formula>
    </cfRule>
  </conditionalFormatting>
  <conditionalFormatting sqref="D32:F32 D31:E31">
    <cfRule type="containsText" dxfId="262" priority="271" operator="containsText" text="not">
      <formula>NOT(ISERROR(SEARCH("not",D31)))</formula>
    </cfRule>
  </conditionalFormatting>
  <conditionalFormatting sqref="C31:C32">
    <cfRule type="containsText" dxfId="261" priority="270" operator="containsText" text="not">
      <formula>NOT(ISERROR(SEARCH("not",C31)))</formula>
    </cfRule>
  </conditionalFormatting>
  <conditionalFormatting sqref="G46">
    <cfRule type="containsText" dxfId="260" priority="257" operator="containsText" text="Not Ok">
      <formula>NOT(ISERROR(SEARCH("Not Ok",G46)))</formula>
    </cfRule>
  </conditionalFormatting>
  <conditionalFormatting sqref="G33:G34">
    <cfRule type="containsText" dxfId="259" priority="255" operator="containsText" text="Not Ok">
      <formula>NOT(ISERROR(SEARCH("Not Ok",G33)))</formula>
    </cfRule>
  </conditionalFormatting>
  <conditionalFormatting sqref="H46:M47">
    <cfRule type="containsText" dxfId="258" priority="258" operator="containsText" text="Not Ok">
      <formula>NOT(ISERROR(SEARCH("Not Ok",H46)))</formula>
    </cfRule>
  </conditionalFormatting>
  <conditionalFormatting sqref="H33:M34">
    <cfRule type="containsText" dxfId="257" priority="256" operator="containsText" text="Not Ok">
      <formula>NOT(ISERROR(SEARCH("Not Ok",H33)))</formula>
    </cfRule>
  </conditionalFormatting>
  <conditionalFormatting sqref="H17:M17">
    <cfRule type="containsText" dxfId="256" priority="254" operator="containsText" text="Not Ok">
      <formula>NOT(ISERROR(SEARCH("Not Ok",H17)))</formula>
    </cfRule>
  </conditionalFormatting>
  <conditionalFormatting sqref="H17:M17">
    <cfRule type="containsText" dxfId="255" priority="253" operator="containsText" text="Not Ok">
      <formula>NOT(ISERROR(SEARCH("Not Ok",H17)))</formula>
    </cfRule>
  </conditionalFormatting>
  <conditionalFormatting sqref="G17">
    <cfRule type="containsText" dxfId="254" priority="247" operator="containsText" text="End of Year">
      <formula>NOT(ISERROR(SEARCH("End of Year",G17)))</formula>
    </cfRule>
    <cfRule type="containsText" dxfId="253" priority="248" operator="containsText" text="Warning">
      <formula>NOT(ISERROR(SEARCH("Warning",G17)))</formula>
    </cfRule>
    <cfRule type="containsText" dxfId="252" priority="249" operator="containsText" text="not">
      <formula>NOT(ISERROR(SEARCH("not",G17)))</formula>
    </cfRule>
  </conditionalFormatting>
  <conditionalFormatting sqref="D17:F17">
    <cfRule type="containsText" dxfId="251" priority="252" operator="containsText" text="not">
      <formula>NOT(ISERROR(SEARCH("not",D17)))</formula>
    </cfRule>
  </conditionalFormatting>
  <conditionalFormatting sqref="D17:F17">
    <cfRule type="containsText" dxfId="250" priority="251" operator="containsText" text="not">
      <formula>NOT(ISERROR(SEARCH("not",D17)))</formula>
    </cfRule>
  </conditionalFormatting>
  <conditionalFormatting sqref="C17">
    <cfRule type="containsText" dxfId="249" priority="250" operator="containsText" text="not">
      <formula>NOT(ISERROR(SEARCH("not",C17)))</formula>
    </cfRule>
  </conditionalFormatting>
  <conditionalFormatting sqref="G18:G20">
    <cfRule type="containsText" dxfId="248" priority="245" operator="containsText" text="Not Ok">
      <formula>NOT(ISERROR(SEARCH("Not Ok",G18)))</formula>
    </cfRule>
  </conditionalFormatting>
  <conditionalFormatting sqref="H18:M20">
    <cfRule type="containsText" dxfId="247" priority="246" operator="containsText" text="Not Ok">
      <formula>NOT(ISERROR(SEARCH("Not Ok",H18)))</formula>
    </cfRule>
  </conditionalFormatting>
  <conditionalFormatting sqref="G16">
    <cfRule type="containsText" dxfId="246" priority="147" operator="containsText" text="Reminder">
      <formula>NOT(ISERROR(SEARCH("Reminder",G16)))</formula>
    </cfRule>
    <cfRule type="containsText" dxfId="245" priority="242" operator="containsText" text="Not Ok">
      <formula>NOT(ISERROR(SEARCH("Not Ok",G16)))</formula>
    </cfRule>
  </conditionalFormatting>
  <conditionalFormatting sqref="C34">
    <cfRule type="containsText" dxfId="244" priority="241" operator="containsText" text="not">
      <formula>NOT(ISERROR(SEARCH("not",C34)))</formula>
    </cfRule>
  </conditionalFormatting>
  <conditionalFormatting sqref="G97">
    <cfRule type="containsText" dxfId="243" priority="196" operator="containsText" text="Not Ok">
      <formula>NOT(ISERROR(SEARCH("Not Ok",G97)))</formula>
    </cfRule>
  </conditionalFormatting>
  <conditionalFormatting sqref="D30">
    <cfRule type="containsText" dxfId="242" priority="227" operator="containsText" text="not">
      <formula>NOT(ISERROR(SEARCH("not",D30)))</formula>
    </cfRule>
  </conditionalFormatting>
  <conditionalFormatting sqref="D43">
    <cfRule type="containsText" dxfId="241" priority="226" operator="containsText" text="not">
      <formula>NOT(ISERROR(SEARCH("not",D43)))</formula>
    </cfRule>
  </conditionalFormatting>
  <conditionalFormatting sqref="D56">
    <cfRule type="containsText" dxfId="240" priority="225" operator="containsText" text="not">
      <formula>NOT(ISERROR(SEARCH("not",D56)))</formula>
    </cfRule>
  </conditionalFormatting>
  <conditionalFormatting sqref="D62">
    <cfRule type="containsText" dxfId="239" priority="224" operator="containsText" text="not">
      <formula>NOT(ISERROR(SEARCH("not",D62)))</formula>
    </cfRule>
  </conditionalFormatting>
  <conditionalFormatting sqref="D70">
    <cfRule type="containsText" dxfId="238" priority="223" operator="containsText" text="not">
      <formula>NOT(ISERROR(SEARCH("not",D70)))</formula>
    </cfRule>
  </conditionalFormatting>
  <conditionalFormatting sqref="D96">
    <cfRule type="containsText" dxfId="237" priority="222" operator="containsText" text="not">
      <formula>NOT(ISERROR(SEARCH("not",D96)))</formula>
    </cfRule>
  </conditionalFormatting>
  <conditionalFormatting sqref="D105">
    <cfRule type="containsText" dxfId="236" priority="220" operator="containsText" text="not">
      <formula>NOT(ISERROR(SEARCH("not",D105)))</formula>
    </cfRule>
  </conditionalFormatting>
  <conditionalFormatting sqref="G31">
    <cfRule type="containsText" dxfId="235" priority="217" operator="containsText" text="End of Year">
      <formula>NOT(ISERROR(SEARCH("End of Year",G31)))</formula>
    </cfRule>
    <cfRule type="containsText" dxfId="234" priority="218" operator="containsText" text="Warning">
      <formula>NOT(ISERROR(SEARCH("Warning",G31)))</formula>
    </cfRule>
    <cfRule type="containsText" dxfId="233" priority="219" operator="containsText" text="not">
      <formula>NOT(ISERROR(SEARCH("not",G31)))</formula>
    </cfRule>
  </conditionalFormatting>
  <conditionalFormatting sqref="G44">
    <cfRule type="containsText" dxfId="232" priority="214" operator="containsText" text="End of Year">
      <formula>NOT(ISERROR(SEARCH("End of Year",G44)))</formula>
    </cfRule>
    <cfRule type="containsText" dxfId="231" priority="215" operator="containsText" text="Warning">
      <formula>NOT(ISERROR(SEARCH("Warning",G44)))</formula>
    </cfRule>
    <cfRule type="containsText" dxfId="230" priority="216" operator="containsText" text="not">
      <formula>NOT(ISERROR(SEARCH("not",G44)))</formula>
    </cfRule>
  </conditionalFormatting>
  <conditionalFormatting sqref="G63">
    <cfRule type="containsText" dxfId="229" priority="211" operator="containsText" text="End of Year">
      <formula>NOT(ISERROR(SEARCH("End of Year",G63)))</formula>
    </cfRule>
    <cfRule type="containsText" dxfId="228" priority="212" operator="containsText" text="Warning">
      <formula>NOT(ISERROR(SEARCH("Warning",G63)))</formula>
    </cfRule>
    <cfRule type="containsText" dxfId="227" priority="213" operator="containsText" text="not">
      <formula>NOT(ISERROR(SEARCH("not",G63)))</formula>
    </cfRule>
  </conditionalFormatting>
  <conditionalFormatting sqref="G71">
    <cfRule type="containsText" dxfId="226" priority="208" operator="containsText" text="End of Year">
      <formula>NOT(ISERROR(SEARCH("End of Year",G71)))</formula>
    </cfRule>
    <cfRule type="containsText" dxfId="225" priority="209" operator="containsText" text="Warning">
      <formula>NOT(ISERROR(SEARCH("Warning",G71)))</formula>
    </cfRule>
    <cfRule type="containsText" dxfId="224" priority="210" operator="containsText" text="not">
      <formula>NOT(ISERROR(SEARCH("not",G71)))</formula>
    </cfRule>
  </conditionalFormatting>
  <conditionalFormatting sqref="G45">
    <cfRule type="containsText" dxfId="223" priority="202" operator="containsText" text="End of Year">
      <formula>NOT(ISERROR(SEARCH("End of Year",G45)))</formula>
    </cfRule>
    <cfRule type="containsText" dxfId="222" priority="203" operator="containsText" text="Warning">
      <formula>NOT(ISERROR(SEARCH("Warning",G45)))</formula>
    </cfRule>
    <cfRule type="containsText" dxfId="221" priority="204" operator="containsText" text="not">
      <formula>NOT(ISERROR(SEARCH("not",G45)))</formula>
    </cfRule>
  </conditionalFormatting>
  <conditionalFormatting sqref="D45:F45">
    <cfRule type="containsText" dxfId="220" priority="207" operator="containsText" text="not">
      <formula>NOT(ISERROR(SEARCH("not",D45)))</formula>
    </cfRule>
  </conditionalFormatting>
  <conditionalFormatting sqref="D45:F45">
    <cfRule type="containsText" dxfId="219" priority="206" operator="containsText" text="not">
      <formula>NOT(ISERROR(SEARCH("not",D45)))</formula>
    </cfRule>
  </conditionalFormatting>
  <conditionalFormatting sqref="C45">
    <cfRule type="containsText" dxfId="218" priority="205" operator="containsText" text="not">
      <formula>NOT(ISERROR(SEARCH("not",C45)))</formula>
    </cfRule>
  </conditionalFormatting>
  <conditionalFormatting sqref="G30">
    <cfRule type="containsText" dxfId="217" priority="146" operator="containsText" text="Reminder">
      <formula>NOT(ISERROR(SEARCH("Reminder",G30)))</formula>
    </cfRule>
    <cfRule type="containsText" dxfId="216" priority="201" operator="containsText" text="Not Ok">
      <formula>NOT(ISERROR(SEARCH("Not Ok",G30)))</formula>
    </cfRule>
  </conditionalFormatting>
  <conditionalFormatting sqref="G43">
    <cfRule type="containsText" dxfId="215" priority="145" operator="containsText" text="Reminder">
      <formula>NOT(ISERROR(SEARCH("Reminder",G43)))</formula>
    </cfRule>
    <cfRule type="containsText" dxfId="214" priority="200" operator="containsText" text="Not Ok">
      <formula>NOT(ISERROR(SEARCH("Not Ok",G43)))</formula>
    </cfRule>
  </conditionalFormatting>
  <conditionalFormatting sqref="G62">
    <cfRule type="containsText" dxfId="213" priority="143" operator="containsText" text="reminder">
      <formula>NOT(ISERROR(SEARCH("reminder",G62)))</formula>
    </cfRule>
    <cfRule type="containsText" dxfId="212" priority="199" operator="containsText" text="Not Ok">
      <formula>NOT(ISERROR(SEARCH("Not Ok",G62)))</formula>
    </cfRule>
  </conditionalFormatting>
  <conditionalFormatting sqref="G70">
    <cfRule type="containsText" dxfId="211" priority="142" operator="containsText" text="reminder">
      <formula>NOT(ISERROR(SEARCH("reminder",G70)))</formula>
    </cfRule>
    <cfRule type="containsText" dxfId="210" priority="198" operator="containsText" text="Not Ok">
      <formula>NOT(ISERROR(SEARCH("Not Ok",G70)))</formula>
    </cfRule>
  </conditionalFormatting>
  <conditionalFormatting sqref="G96">
    <cfRule type="containsText" dxfId="209" priority="141" operator="containsText" text="reminder">
      <formula>NOT(ISERROR(SEARCH("reminder",G96)))</formula>
    </cfRule>
    <cfRule type="containsText" dxfId="208" priority="197" operator="containsText" text="Not Ok">
      <formula>NOT(ISERROR(SEARCH("Not Ok",G96)))</formula>
    </cfRule>
  </conditionalFormatting>
  <conditionalFormatting sqref="D97">
    <cfRule type="containsText" dxfId="207" priority="195" operator="containsText" text="not">
      <formula>NOT(ISERROR(SEARCH("not",D97)))</formula>
    </cfRule>
  </conditionalFormatting>
  <conditionalFormatting sqref="G22">
    <cfRule type="containsText" dxfId="206" priority="193" operator="containsText" text="Warning">
      <formula>NOT(ISERROR(SEARCH("Warning",G22)))</formula>
    </cfRule>
  </conditionalFormatting>
  <conditionalFormatting sqref="G19:G20">
    <cfRule type="containsText" dxfId="205" priority="180" operator="containsText" text="Warning">
      <formula>NOT(ISERROR(SEARCH("Warning",G19)))</formula>
    </cfRule>
  </conditionalFormatting>
  <conditionalFormatting sqref="E87">
    <cfRule type="containsText" dxfId="204" priority="179" operator="containsText" text="not">
      <formula>NOT(ISERROR(SEARCH("not",E87)))</formula>
    </cfRule>
  </conditionalFormatting>
  <conditionalFormatting sqref="E78">
    <cfRule type="containsText" dxfId="203" priority="177" operator="containsText" text="not">
      <formula>NOT(ISERROR(SEARCH("not",E78)))</formula>
    </cfRule>
  </conditionalFormatting>
  <conditionalFormatting sqref="C78">
    <cfRule type="containsText" dxfId="202" priority="176" operator="containsText" text="not">
      <formula>NOT(ISERROR(SEARCH("not",C78)))</formula>
    </cfRule>
  </conditionalFormatting>
  <conditionalFormatting sqref="G21 G163:G170">
    <cfRule type="containsText" dxfId="201" priority="131" operator="containsText" text="AF.">
      <formula>NOT(ISERROR(SEARCH("AF.",G21)))</formula>
    </cfRule>
    <cfRule type="containsText" dxfId="200" priority="174" operator="containsText" text="Warning">
      <formula>NOT(ISERROR(SEARCH("Warning",G21)))</formula>
    </cfRule>
  </conditionalFormatting>
  <conditionalFormatting sqref="G23">
    <cfRule type="containsText" dxfId="199" priority="130" operator="containsText" text="AF.">
      <formula>NOT(ISERROR(SEARCH("AF.",G23)))</formula>
    </cfRule>
    <cfRule type="containsText" dxfId="198" priority="173" operator="containsText" text="Warning">
      <formula>NOT(ISERROR(SEARCH("Warning",G23)))</formula>
    </cfRule>
  </conditionalFormatting>
  <conditionalFormatting sqref="G34">
    <cfRule type="containsText" dxfId="197" priority="140" operator="containsText" text="Reminder">
      <formula>NOT(ISERROR(SEARCH("Reminder",G34)))</formula>
    </cfRule>
    <cfRule type="containsText" dxfId="196" priority="169" operator="containsText" text="Warning">
      <formula>NOT(ISERROR(SEARCH("Warning",G34)))</formula>
    </cfRule>
  </conditionalFormatting>
  <conditionalFormatting sqref="C47">
    <cfRule type="containsText" dxfId="195" priority="167" operator="containsText" text="not">
      <formula>NOT(ISERROR(SEARCH("not",C47)))</formula>
    </cfRule>
  </conditionalFormatting>
  <conditionalFormatting sqref="G73">
    <cfRule type="containsText" dxfId="194" priority="129" operator="containsText" text="AG">
      <formula>NOT(ISERROR(SEARCH("AG",G73)))</formula>
    </cfRule>
    <cfRule type="containsText" dxfId="193" priority="165" operator="containsText" text="Warning">
      <formula>NOT(ISERROR(SEARCH("Warning",G73)))</formula>
    </cfRule>
  </conditionalFormatting>
  <conditionalFormatting sqref="G73:G77">
    <cfRule type="containsText" dxfId="192" priority="128" operator="containsText" text="AG">
      <formula>NOT(ISERROR(SEARCH("AG",G73)))</formula>
    </cfRule>
    <cfRule type="containsText" dxfId="191" priority="133" operator="containsText" text="Reminder">
      <formula>NOT(ISERROR(SEARCH("Reminder",G73)))</formula>
    </cfRule>
    <cfRule type="containsText" dxfId="190" priority="164" operator="containsText" text="Warning">
      <formula>NOT(ISERROR(SEARCH("Warning",G73)))</formula>
    </cfRule>
  </conditionalFormatting>
  <conditionalFormatting sqref="G8:G13">
    <cfRule type="containsText" dxfId="189" priority="163" operator="containsText" text="Not Ok">
      <formula>NOT(ISERROR(SEARCH("Not Ok",G8)))</formula>
    </cfRule>
  </conditionalFormatting>
  <conditionalFormatting sqref="H99:M99">
    <cfRule type="containsText" dxfId="188" priority="162" operator="containsText" text="Not Ok">
      <formula>NOT(ISERROR(SEARCH("Not Ok",H99)))</formula>
    </cfRule>
  </conditionalFormatting>
  <conditionalFormatting sqref="G24">
    <cfRule type="containsText" dxfId="187" priority="106" operator="containsText" text="Reminder">
      <formula>NOT(ISERROR(SEARCH("Reminder",G24)))</formula>
    </cfRule>
    <cfRule type="containsText" dxfId="186" priority="157" operator="containsText" text="Warning">
      <formula>NOT(ISERROR(SEARCH("Warning",G24)))</formula>
    </cfRule>
  </conditionalFormatting>
  <conditionalFormatting sqref="G99">
    <cfRule type="containsText" dxfId="185" priority="156" operator="containsText" text="Not Ok">
      <formula>NOT(ISERROR(SEARCH("Not Ok",G99)))</formula>
    </cfRule>
  </conditionalFormatting>
  <conditionalFormatting sqref="G99">
    <cfRule type="containsText" dxfId="184" priority="155" operator="containsText" text="Warning">
      <formula>NOT(ISERROR(SEARCH("Warning",G99)))</formula>
    </cfRule>
  </conditionalFormatting>
  <conditionalFormatting sqref="C35">
    <cfRule type="containsText" dxfId="183" priority="105" operator="containsText" text="not">
      <formula>NOT(ISERROR(SEARCH("not",C35)))</formula>
    </cfRule>
  </conditionalFormatting>
  <conditionalFormatting sqref="G47">
    <cfRule type="containsText" dxfId="182" priority="136" operator="containsText" text="Not Ok">
      <formula>NOT(ISERROR(SEARCH("Not Ok",G47)))</formula>
    </cfRule>
  </conditionalFormatting>
  <conditionalFormatting sqref="G47">
    <cfRule type="containsText" dxfId="181" priority="134" operator="containsText" text="Reminder">
      <formula>NOT(ISERROR(SEARCH("Reminder",G47)))</formula>
    </cfRule>
    <cfRule type="containsText" dxfId="180" priority="135" operator="containsText" text="Warning">
      <formula>NOT(ISERROR(SEARCH("Warning",G47)))</formula>
    </cfRule>
  </conditionalFormatting>
  <conditionalFormatting sqref="G21:G23 G163:G170">
    <cfRule type="containsText" dxfId="179" priority="132" operator="containsText" text="Reminder">
      <formula>NOT(ISERROR(SEARCH("Reminder",G21)))</formula>
    </cfRule>
  </conditionalFormatting>
  <conditionalFormatting sqref="H135:M136">
    <cfRule type="containsText" dxfId="178" priority="127" operator="containsText" text="Not Ok">
      <formula>NOT(ISERROR(SEARCH("Not Ok",H135)))</formula>
    </cfRule>
  </conditionalFormatting>
  <conditionalFormatting sqref="D135:F136">
    <cfRule type="containsText" dxfId="177" priority="126" operator="containsText" text="not">
      <formula>NOT(ISERROR(SEARCH("not",D135)))</formula>
    </cfRule>
  </conditionalFormatting>
  <conditionalFormatting sqref="G135:G136">
    <cfRule type="containsText" dxfId="176" priority="125" operator="containsText" text="Not Ok">
      <formula>NOT(ISERROR(SEARCH("Not Ok",G135)))</formula>
    </cfRule>
  </conditionalFormatting>
  <conditionalFormatting sqref="C133:C134">
    <cfRule type="containsText" dxfId="175" priority="124" operator="containsText" text="not">
      <formula>NOT(ISERROR(SEARCH("not",C133)))</formula>
    </cfRule>
  </conditionalFormatting>
  <conditionalFormatting sqref="G133:G134">
    <cfRule type="containsText" dxfId="174" priority="121" operator="containsText" text="End of Year">
      <formula>NOT(ISERROR(SEARCH("End of Year",G133)))</formula>
    </cfRule>
    <cfRule type="containsText" dxfId="173" priority="122" operator="containsText" text="Warning">
      <formula>NOT(ISERROR(SEARCH("Warning",G133)))</formula>
    </cfRule>
    <cfRule type="containsText" dxfId="172" priority="123" operator="containsText" text="not">
      <formula>NOT(ISERROR(SEARCH("not",G133)))</formula>
    </cfRule>
  </conditionalFormatting>
  <conditionalFormatting sqref="G138:G139">
    <cfRule type="containsText" dxfId="171" priority="120" operator="containsText" text="Not Ok">
      <formula>NOT(ISERROR(SEARCH("Not Ok",G138)))</formula>
    </cfRule>
  </conditionalFormatting>
  <conditionalFormatting sqref="G151">
    <cfRule type="containsText" dxfId="170" priority="112" operator="containsText" text="Not Ok">
      <formula>NOT(ISERROR(SEARCH("Not Ok",G151)))</formula>
    </cfRule>
  </conditionalFormatting>
  <conditionalFormatting sqref="H145:M147">
    <cfRule type="containsText" dxfId="169" priority="119" operator="containsText" text="Not Ok">
      <formula>NOT(ISERROR(SEARCH("Not Ok",H145)))</formula>
    </cfRule>
  </conditionalFormatting>
  <conditionalFormatting sqref="D145:F147">
    <cfRule type="containsText" dxfId="168" priority="118" operator="containsText" text="not">
      <formula>NOT(ISERROR(SEARCH("not",D145)))</formula>
    </cfRule>
  </conditionalFormatting>
  <conditionalFormatting sqref="G145:G147">
    <cfRule type="containsText" dxfId="167" priority="117" operator="containsText" text="Not Ok">
      <formula>NOT(ISERROR(SEARCH("Not Ok",G145)))</formula>
    </cfRule>
  </conditionalFormatting>
  <conditionalFormatting sqref="C142:C144">
    <cfRule type="containsText" dxfId="166" priority="116" operator="containsText" text="not">
      <formula>NOT(ISERROR(SEARCH("not",C142)))</formula>
    </cfRule>
  </conditionalFormatting>
  <conditionalFormatting sqref="G142:G144">
    <cfRule type="containsText" dxfId="165" priority="113" operator="containsText" text="End of Year">
      <formula>NOT(ISERROR(SEARCH("End of Year",G142)))</formula>
    </cfRule>
    <cfRule type="containsText" dxfId="164" priority="114" operator="containsText" text="Warning">
      <formula>NOT(ISERROR(SEARCH("Warning",G142)))</formula>
    </cfRule>
    <cfRule type="containsText" dxfId="163" priority="115" operator="containsText" text="not">
      <formula>NOT(ISERROR(SEARCH("not",G142)))</formula>
    </cfRule>
  </conditionalFormatting>
  <conditionalFormatting sqref="G26">
    <cfRule type="containsText" dxfId="162" priority="107" operator="containsText" text="Verify">
      <formula>NOT(ISERROR(SEARCH("Verify",G26)))</formula>
    </cfRule>
    <cfRule type="containsText" dxfId="161" priority="110" operator="containsText" text="Not Ok">
      <formula>NOT(ISERROR(SEARCH("Not Ok",G26)))</formula>
    </cfRule>
    <cfRule type="containsText" dxfId="160" priority="111" operator="containsText" text="Notice">
      <formula>NOT(ISERROR(SEARCH("Notice",G26)))</formula>
    </cfRule>
  </conditionalFormatting>
  <conditionalFormatting sqref="C26">
    <cfRule type="containsText" dxfId="159" priority="108" operator="containsText" text="Not Ok">
      <formula>NOT(ISERROR(SEARCH("Not Ok",C26)))</formula>
    </cfRule>
    <cfRule type="containsText" dxfId="158" priority="109" operator="containsText" text="Notice">
      <formula>NOT(ISERROR(SEARCH("Notice",C26)))</formula>
    </cfRule>
  </conditionalFormatting>
  <conditionalFormatting sqref="G35">
    <cfRule type="containsText" dxfId="157" priority="104" operator="containsText" text="Not Ok">
      <formula>NOT(ISERROR(SEARCH("Not Ok",G35)))</formula>
    </cfRule>
  </conditionalFormatting>
  <conditionalFormatting sqref="G35">
    <cfRule type="containsText" dxfId="156" priority="102" operator="containsText" text="Reminder">
      <formula>NOT(ISERROR(SEARCH("Reminder",G35)))</formula>
    </cfRule>
    <cfRule type="containsText" dxfId="155" priority="103" operator="containsText" text="Warning">
      <formula>NOT(ISERROR(SEARCH("Warning",G35)))</formula>
    </cfRule>
  </conditionalFormatting>
  <conditionalFormatting sqref="C48">
    <cfRule type="containsText" dxfId="154" priority="101" operator="containsText" text="not">
      <formula>NOT(ISERROR(SEARCH("not",C48)))</formula>
    </cfRule>
  </conditionalFormatting>
  <conditionalFormatting sqref="G48">
    <cfRule type="containsText" dxfId="153" priority="100" operator="containsText" text="Not Ok">
      <formula>NOT(ISERROR(SEARCH("Not Ok",G48)))</formula>
    </cfRule>
  </conditionalFormatting>
  <conditionalFormatting sqref="G48">
    <cfRule type="containsText" dxfId="152" priority="98" operator="containsText" text="Reminder">
      <formula>NOT(ISERROR(SEARCH("Reminder",G48)))</formula>
    </cfRule>
    <cfRule type="containsText" dxfId="151" priority="99" operator="containsText" text="Warning">
      <formula>NOT(ISERROR(SEARCH("Warning",G48)))</formula>
    </cfRule>
  </conditionalFormatting>
  <conditionalFormatting sqref="C65">
    <cfRule type="containsText" dxfId="150" priority="97" operator="containsText" text="not">
      <formula>NOT(ISERROR(SEARCH("not",C65)))</formula>
    </cfRule>
  </conditionalFormatting>
  <conditionalFormatting sqref="G65">
    <cfRule type="containsText" dxfId="149" priority="96" operator="containsText" text="Not Ok">
      <formula>NOT(ISERROR(SEARCH("Not Ok",G65)))</formula>
    </cfRule>
  </conditionalFormatting>
  <conditionalFormatting sqref="G65">
    <cfRule type="containsText" dxfId="148" priority="94" operator="containsText" text="Reminder">
      <formula>NOT(ISERROR(SEARCH("Reminder",G65)))</formula>
    </cfRule>
    <cfRule type="containsText" dxfId="147" priority="95" operator="containsText" text="Warning">
      <formula>NOT(ISERROR(SEARCH("Warning",G65)))</formula>
    </cfRule>
  </conditionalFormatting>
  <conditionalFormatting sqref="C80">
    <cfRule type="containsText" dxfId="146" priority="93" operator="containsText" text="not">
      <formula>NOT(ISERROR(SEARCH("not",C80)))</formula>
    </cfRule>
  </conditionalFormatting>
  <conditionalFormatting sqref="G80">
    <cfRule type="containsText" dxfId="145" priority="92" operator="containsText" text="Not Ok">
      <formula>NOT(ISERROR(SEARCH("Not Ok",G80)))</formula>
    </cfRule>
  </conditionalFormatting>
  <conditionalFormatting sqref="G80">
    <cfRule type="containsText" dxfId="144" priority="90" operator="containsText" text="Reminder">
      <formula>NOT(ISERROR(SEARCH("Reminder",G80)))</formula>
    </cfRule>
    <cfRule type="containsText" dxfId="143" priority="91" operator="containsText" text="Warning">
      <formula>NOT(ISERROR(SEARCH("Warning",G80)))</formula>
    </cfRule>
  </conditionalFormatting>
  <conditionalFormatting sqref="C100">
    <cfRule type="containsText" dxfId="142" priority="89" operator="containsText" text="not">
      <formula>NOT(ISERROR(SEARCH("not",C100)))</formula>
    </cfRule>
  </conditionalFormatting>
  <conditionalFormatting sqref="G100">
    <cfRule type="containsText" dxfId="141" priority="88" operator="containsText" text="Not Ok">
      <formula>NOT(ISERROR(SEARCH("Not Ok",G100)))</formula>
    </cfRule>
  </conditionalFormatting>
  <conditionalFormatting sqref="G100">
    <cfRule type="containsText" dxfId="140" priority="86" operator="containsText" text="Reminder">
      <formula>NOT(ISERROR(SEARCH("Reminder",G100)))</formula>
    </cfRule>
    <cfRule type="containsText" dxfId="139" priority="87" operator="containsText" text="Warning">
      <formula>NOT(ISERROR(SEARCH("Warning",G100)))</formula>
    </cfRule>
  </conditionalFormatting>
  <conditionalFormatting sqref="C107">
    <cfRule type="containsText" dxfId="138" priority="85" operator="containsText" text="not">
      <formula>NOT(ISERROR(SEARCH("not",C107)))</formula>
    </cfRule>
  </conditionalFormatting>
  <conditionalFormatting sqref="G107">
    <cfRule type="containsText" dxfId="137" priority="84" operator="containsText" text="Not Ok">
      <formula>NOT(ISERROR(SEARCH("Not Ok",G107)))</formula>
    </cfRule>
  </conditionalFormatting>
  <conditionalFormatting sqref="G107">
    <cfRule type="containsText" dxfId="136" priority="82" operator="containsText" text="Reminder">
      <formula>NOT(ISERROR(SEARCH("Reminder",G107)))</formula>
    </cfRule>
    <cfRule type="containsText" dxfId="135" priority="83" operator="containsText" text="Warning">
      <formula>NOT(ISERROR(SEARCH("Warning",G107)))</formula>
    </cfRule>
  </conditionalFormatting>
  <conditionalFormatting sqref="H137:M137">
    <cfRule type="containsText" dxfId="134" priority="81" operator="containsText" text="Not Ok">
      <formula>NOT(ISERROR(SEARCH("Not Ok",H137)))</formula>
    </cfRule>
  </conditionalFormatting>
  <conditionalFormatting sqref="H137:M137">
    <cfRule type="containsText" dxfId="133" priority="80" operator="containsText" text="Not Ok">
      <formula>NOT(ISERROR(SEARCH("Not Ok",H137)))</formula>
    </cfRule>
  </conditionalFormatting>
  <conditionalFormatting sqref="E137">
    <cfRule type="containsText" dxfId="132" priority="79" operator="containsText" text="not">
      <formula>NOT(ISERROR(SEARCH("not",E137)))</formula>
    </cfRule>
  </conditionalFormatting>
  <conditionalFormatting sqref="E137">
    <cfRule type="containsText" dxfId="131" priority="78" operator="containsText" text="not">
      <formula>NOT(ISERROR(SEARCH("not",E137)))</formula>
    </cfRule>
  </conditionalFormatting>
  <conditionalFormatting sqref="G137">
    <cfRule type="containsText" dxfId="130" priority="74" operator="containsText" text="End of Year">
      <formula>NOT(ISERROR(SEARCH("End of Year",G137)))</formula>
    </cfRule>
    <cfRule type="containsText" dxfId="129" priority="75" operator="containsText" text="Warning">
      <formula>NOT(ISERROR(SEARCH("Warning",G137)))</formula>
    </cfRule>
    <cfRule type="containsText" dxfId="128" priority="76" operator="containsText" text="not">
      <formula>NOT(ISERROR(SEARCH("not",G137)))</formula>
    </cfRule>
  </conditionalFormatting>
  <conditionalFormatting sqref="H148:M150">
    <cfRule type="containsText" dxfId="127" priority="73" operator="containsText" text="Not Ok">
      <formula>NOT(ISERROR(SEARCH("Not Ok",H148)))</formula>
    </cfRule>
  </conditionalFormatting>
  <conditionalFormatting sqref="H148:M150">
    <cfRule type="containsText" dxfId="126" priority="72" operator="containsText" text="Not Ok">
      <formula>NOT(ISERROR(SEARCH("Not Ok",H148)))</formula>
    </cfRule>
  </conditionalFormatting>
  <conditionalFormatting sqref="E148:E150">
    <cfRule type="containsText" dxfId="125" priority="71" operator="containsText" text="not">
      <formula>NOT(ISERROR(SEARCH("not",E148)))</formula>
    </cfRule>
  </conditionalFormatting>
  <conditionalFormatting sqref="E148:E150">
    <cfRule type="containsText" dxfId="124" priority="70" operator="containsText" text="not">
      <formula>NOT(ISERROR(SEARCH("not",E148)))</formula>
    </cfRule>
  </conditionalFormatting>
  <conditionalFormatting sqref="F44">
    <cfRule type="containsText" dxfId="123" priority="62" operator="containsText" text="not">
      <formula>NOT(ISERROR(SEARCH("not",F44)))</formula>
    </cfRule>
  </conditionalFormatting>
  <conditionalFormatting sqref="G148:G150">
    <cfRule type="containsText" dxfId="122" priority="66" operator="containsText" text="End of Year">
      <formula>NOT(ISERROR(SEARCH("End of Year",G148)))</formula>
    </cfRule>
    <cfRule type="containsText" dxfId="121" priority="67" operator="containsText" text="Warning">
      <formula>NOT(ISERROR(SEARCH("Warning",G148)))</formula>
    </cfRule>
    <cfRule type="containsText" dxfId="120" priority="68" operator="containsText" text="not">
      <formula>NOT(ISERROR(SEARCH("not",G148)))</formula>
    </cfRule>
  </conditionalFormatting>
  <conditionalFormatting sqref="F31">
    <cfRule type="containsText" dxfId="119" priority="65" operator="containsText" text="not">
      <formula>NOT(ISERROR(SEARCH("not",F31)))</formula>
    </cfRule>
  </conditionalFormatting>
  <conditionalFormatting sqref="F31">
    <cfRule type="containsText" dxfId="118" priority="64" operator="containsText" text="not">
      <formula>NOT(ISERROR(SEARCH("not",F31)))</formula>
    </cfRule>
  </conditionalFormatting>
  <conditionalFormatting sqref="F44">
    <cfRule type="containsText" dxfId="117" priority="63" operator="containsText" text="not">
      <formula>NOT(ISERROR(SEARCH("not",F44)))</formula>
    </cfRule>
  </conditionalFormatting>
  <conditionalFormatting sqref="F71">
    <cfRule type="containsText" dxfId="116" priority="61" operator="containsText" text="not">
      <formula>NOT(ISERROR(SEARCH("not",F71)))</formula>
    </cfRule>
  </conditionalFormatting>
  <conditionalFormatting sqref="F71">
    <cfRule type="containsText" dxfId="115" priority="60" operator="containsText" text="not">
      <formula>NOT(ISERROR(SEARCH("not",F71)))</formula>
    </cfRule>
  </conditionalFormatting>
  <conditionalFormatting sqref="F137">
    <cfRule type="containsText" dxfId="114" priority="59" operator="containsText" text="not">
      <formula>NOT(ISERROR(SEARCH("not",F137)))</formula>
    </cfRule>
  </conditionalFormatting>
  <conditionalFormatting sqref="F137">
    <cfRule type="containsText" dxfId="113" priority="58" operator="containsText" text="not">
      <formula>NOT(ISERROR(SEARCH("not",F137)))</formula>
    </cfRule>
  </conditionalFormatting>
  <conditionalFormatting sqref="F148:F150">
    <cfRule type="containsText" dxfId="112" priority="57" operator="containsText" text="not">
      <formula>NOT(ISERROR(SEARCH("not",F148)))</formula>
    </cfRule>
  </conditionalFormatting>
  <conditionalFormatting sqref="F148:F150">
    <cfRule type="containsText" dxfId="111" priority="56" operator="containsText" text="not">
      <formula>NOT(ISERROR(SEARCH("not",F148)))</formula>
    </cfRule>
  </conditionalFormatting>
  <conditionalFormatting sqref="C137">
    <cfRule type="containsText" dxfId="110" priority="55" operator="containsText" text="not">
      <formula>NOT(ISERROR(SEARCH("not",C137)))</formula>
    </cfRule>
  </conditionalFormatting>
  <conditionalFormatting sqref="C148:C150">
    <cfRule type="containsText" dxfId="109" priority="54" operator="containsText" text="not">
      <formula>NOT(ISERROR(SEARCH("not",C148)))</formula>
    </cfRule>
  </conditionalFormatting>
  <conditionalFormatting sqref="F63">
    <cfRule type="containsText" dxfId="108" priority="53" operator="containsText" text="not">
      <formula>NOT(ISERROR(SEARCH("not",F63)))</formula>
    </cfRule>
  </conditionalFormatting>
  <conditionalFormatting sqref="F63">
    <cfRule type="containsText" dxfId="107" priority="52" operator="containsText" text="not">
      <formula>NOT(ISERROR(SEARCH("not",F63)))</formula>
    </cfRule>
  </conditionalFormatting>
  <conditionalFormatting sqref="D137">
    <cfRule type="containsText" dxfId="106" priority="48" operator="containsText" text="not">
      <formula>NOT(ISERROR(SEARCH("not",D137)))</formula>
    </cfRule>
  </conditionalFormatting>
  <conditionalFormatting sqref="D44">
    <cfRule type="containsText" dxfId="105" priority="51" operator="containsText" text="not">
      <formula>NOT(ISERROR(SEARCH("not",D44)))</formula>
    </cfRule>
  </conditionalFormatting>
  <conditionalFormatting sqref="D44">
    <cfRule type="containsText" dxfId="104" priority="50" operator="containsText" text="not">
      <formula>NOT(ISERROR(SEARCH("not",D44)))</formula>
    </cfRule>
  </conditionalFormatting>
  <conditionalFormatting sqref="D137">
    <cfRule type="containsText" dxfId="103" priority="49" operator="containsText" text="not">
      <formula>NOT(ISERROR(SEARCH("not",D137)))</formula>
    </cfRule>
  </conditionalFormatting>
  <conditionalFormatting sqref="D148">
    <cfRule type="containsText" dxfId="102" priority="46" operator="containsText" text="not">
      <formula>NOT(ISERROR(SEARCH("not",D148)))</formula>
    </cfRule>
  </conditionalFormatting>
  <conditionalFormatting sqref="D148">
    <cfRule type="containsText" dxfId="101" priority="47" operator="containsText" text="not">
      <formula>NOT(ISERROR(SEARCH("not",D148)))</formula>
    </cfRule>
  </conditionalFormatting>
  <conditionalFormatting sqref="D149">
    <cfRule type="containsText" dxfId="100" priority="44" operator="containsText" text="not">
      <formula>NOT(ISERROR(SEARCH("not",D149)))</formula>
    </cfRule>
  </conditionalFormatting>
  <conditionalFormatting sqref="D149">
    <cfRule type="containsText" dxfId="99" priority="45" operator="containsText" text="not">
      <formula>NOT(ISERROR(SEARCH("not",D149)))</formula>
    </cfRule>
  </conditionalFormatting>
  <conditionalFormatting sqref="D150">
    <cfRule type="containsText" dxfId="98" priority="42" operator="containsText" text="not">
      <formula>NOT(ISERROR(SEARCH("not",D150)))</formula>
    </cfRule>
  </conditionalFormatting>
  <conditionalFormatting sqref="D150">
    <cfRule type="containsText" dxfId="97" priority="43" operator="containsText" text="not">
      <formula>NOT(ISERROR(SEARCH("not",D150)))</formula>
    </cfRule>
  </conditionalFormatting>
  <conditionalFormatting sqref="G153">
    <cfRule type="containsText" dxfId="96" priority="41" operator="containsText" text="Not Ok">
      <formula>NOT(ISERROR(SEARCH("Not Ok",G153)))</formula>
    </cfRule>
  </conditionalFormatting>
  <conditionalFormatting sqref="G152">
    <cfRule type="containsText" dxfId="95" priority="39" operator="containsText" text="Warning">
      <formula>NOT(ISERROR(SEARCH("Warning",G152)))</formula>
    </cfRule>
    <cfRule type="containsText" dxfId="94" priority="40" operator="containsText" text="Not Ok">
      <formula>NOT(ISERROR(SEARCH("Not Ok",G152)))</formula>
    </cfRule>
  </conditionalFormatting>
  <conditionalFormatting sqref="G139">
    <cfRule type="containsText" dxfId="93" priority="38" operator="containsText" text="Warning">
      <formula>NOT(ISERROR(SEARCH("Warning",G139)))</formula>
    </cfRule>
  </conditionalFormatting>
  <conditionalFormatting sqref="E124">
    <cfRule type="containsText" dxfId="92" priority="37" operator="containsText" text="not">
      <formula>NOT(ISERROR(SEARCH("not",E124)))</formula>
    </cfRule>
  </conditionalFormatting>
  <conditionalFormatting sqref="E114">
    <cfRule type="containsText" dxfId="91" priority="35" operator="containsText" text="not">
      <formula>NOT(ISERROR(SEARCH("not",E114)))</formula>
    </cfRule>
  </conditionalFormatting>
  <conditionalFormatting sqref="E119">
    <cfRule type="containsText" dxfId="90" priority="36" operator="containsText" text="not">
      <formula>NOT(ISERROR(SEARCH("not",E119)))</formula>
    </cfRule>
  </conditionalFormatting>
  <conditionalFormatting sqref="D154 D155:E156 D163:F168">
    <cfRule type="containsText" dxfId="89" priority="34" operator="containsText" text="not">
      <formula>NOT(ISERROR(SEARCH("not",D154)))</formula>
    </cfRule>
  </conditionalFormatting>
  <conditionalFormatting sqref="G154:M156">
    <cfRule type="containsText" dxfId="88" priority="33" operator="containsText" text="Not Ok">
      <formula>NOT(ISERROR(SEARCH("Not Ok",G154)))</formula>
    </cfRule>
  </conditionalFormatting>
  <conditionalFormatting sqref="G155">
    <cfRule type="containsText" dxfId="87" priority="32" operator="containsText" text="Warning">
      <formula>NOT(ISERROR(SEARCH("Warning",G155)))</formula>
    </cfRule>
  </conditionalFormatting>
  <conditionalFormatting sqref="G154">
    <cfRule type="containsText" dxfId="86" priority="28" operator="containsText" text="AF.">
      <formula>NOT(ISERROR(SEARCH("AF.",G154)))</formula>
    </cfRule>
    <cfRule type="containsText" dxfId="85" priority="31" operator="containsText" text="Warning">
      <formula>NOT(ISERROR(SEARCH("Warning",G154)))</formula>
    </cfRule>
  </conditionalFormatting>
  <conditionalFormatting sqref="G156">
    <cfRule type="containsText" dxfId="84" priority="27" operator="containsText" text="AF.">
      <formula>NOT(ISERROR(SEARCH("AF.",G156)))</formula>
    </cfRule>
    <cfRule type="containsText" dxfId="83" priority="30" operator="containsText" text="Warning">
      <formula>NOT(ISERROR(SEARCH("Warning",G156)))</formula>
    </cfRule>
  </conditionalFormatting>
  <conditionalFormatting sqref="G154:G156">
    <cfRule type="containsText" dxfId="82" priority="29" operator="containsText" text="Reminder">
      <formula>NOT(ISERROR(SEARCH("Reminder",G154)))</formula>
    </cfRule>
  </conditionalFormatting>
  <conditionalFormatting sqref="G157:M157">
    <cfRule type="containsText" dxfId="81" priority="26" operator="containsText" text="Not Ok">
      <formula>NOT(ISERROR(SEARCH("Not Ok",G157)))</formula>
    </cfRule>
  </conditionalFormatting>
  <conditionalFormatting sqref="D162:F162 D157:E161">
    <cfRule type="containsText" dxfId="80" priority="24" operator="containsText" text="not">
      <formula>NOT(ISERROR(SEARCH("not",D157)))</formula>
    </cfRule>
  </conditionalFormatting>
  <conditionalFormatting sqref="G158:G162">
    <cfRule type="containsText" dxfId="79" priority="25" operator="containsText" text="Not Ok">
      <formula>NOT(ISERROR(SEARCH("Not Ok",G158)))</formula>
    </cfRule>
  </conditionalFormatting>
  <conditionalFormatting sqref="G157">
    <cfRule type="containsText" dxfId="78" priority="20" operator="containsText" text="AG">
      <formula>NOT(ISERROR(SEARCH("AG",G157)))</formula>
    </cfRule>
    <cfRule type="containsText" dxfId="77" priority="23" operator="containsText" text="Warning">
      <formula>NOT(ISERROR(SEARCH("Warning",G157)))</formula>
    </cfRule>
  </conditionalFormatting>
  <conditionalFormatting sqref="G157:G162">
    <cfRule type="containsText" dxfId="76" priority="19" operator="containsText" text="AG">
      <formula>NOT(ISERROR(SEARCH("AG",G157)))</formula>
    </cfRule>
    <cfRule type="containsText" dxfId="75" priority="21" operator="containsText" text="Reminder">
      <formula>NOT(ISERROR(SEARCH("Reminder",G157)))</formula>
    </cfRule>
    <cfRule type="containsText" dxfId="74" priority="22" operator="containsText" text="Warning">
      <formula>NOT(ISERROR(SEARCH("Warning",G157)))</formula>
    </cfRule>
  </conditionalFormatting>
  <conditionalFormatting sqref="G8:G170">
    <cfRule type="containsText" dxfId="73" priority="10" operator="containsText" text="Not Ok">
      <formula>NOT(ISERROR(SEARCH("Not Ok",G8)))</formula>
    </cfRule>
  </conditionalFormatting>
  <conditionalFormatting sqref="F154:F156">
    <cfRule type="containsText" dxfId="72" priority="9" operator="containsText" text="not">
      <formula>NOT(ISERROR(SEARCH("not",F154)))</formula>
    </cfRule>
  </conditionalFormatting>
  <conditionalFormatting sqref="F73">
    <cfRule type="containsText" dxfId="71" priority="8" operator="containsText" text="not">
      <formula>NOT(ISERROR(SEARCH("not",F73)))</formula>
    </cfRule>
  </conditionalFormatting>
  <conditionalFormatting sqref="F157">
    <cfRule type="containsText" dxfId="70" priority="6" operator="containsText" text="not">
      <formula>NOT(ISERROR(SEARCH("not",F157)))</formula>
    </cfRule>
  </conditionalFormatting>
  <conditionalFormatting sqref="F158:F161">
    <cfRule type="containsText" dxfId="69" priority="5" operator="containsText" text="not">
      <formula>NOT(ISERROR(SEARCH("not",F158)))</formula>
    </cfRule>
  </conditionalFormatting>
  <conditionalFormatting sqref="G1">
    <cfRule type="containsText" dxfId="68" priority="4" operator="containsText" text="not">
      <formula>NOT(ISERROR(SEARCH("not",G1)))</formula>
    </cfRule>
  </conditionalFormatting>
  <conditionalFormatting sqref="G58">
    <cfRule type="containsText" dxfId="67" priority="3" operator="containsText" text="Reminder">
      <formula>NOT(ISERROR(SEARCH("Reminder",G58)))</formula>
    </cfRule>
  </conditionalFormatting>
  <conditionalFormatting sqref="G11:G12">
    <cfRule type="containsText" dxfId="66" priority="1" operator="containsText" text="Reminder">
      <formula>NOT(ISERROR(SEARCH("Reminder",G11)))</formula>
    </cfRule>
  </conditionalFormatting>
  <pageMargins left="0.7" right="0.7" top="0.75" bottom="0.75" header="0.3" footer="0.3"/>
  <pageSetup scale="78" fitToHeight="0" orientation="landscape" r:id="rId1"/>
  <ignoredErrors>
    <ignoredError sqref="C26" unlockedFormula="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FC757-42C2-444E-AAF7-43E5B2E2BA5E}">
  <sheetPr codeName="Sheet11">
    <tabColor rgb="FF92D050"/>
    <pageSetUpPr fitToPage="1"/>
  </sheetPr>
  <dimension ref="B1:O48"/>
  <sheetViews>
    <sheetView zoomScale="80" zoomScaleNormal="80" workbookViewId="0">
      <selection activeCell="E8" sqref="E8"/>
    </sheetView>
  </sheetViews>
  <sheetFormatPr defaultColWidth="9.109375" defaultRowHeight="13.2"/>
  <cols>
    <col min="1" max="1" width="2.44140625" style="86" customWidth="1"/>
    <col min="2" max="2" width="74.109375" style="86" customWidth="1"/>
    <col min="3" max="3" width="7.5546875" style="86" customWidth="1"/>
    <col min="4" max="4" width="7.88671875" style="86" customWidth="1"/>
    <col min="5" max="5" width="8.77734375" style="86" customWidth="1"/>
    <col min="6" max="6" width="2.5546875" style="86" customWidth="1"/>
    <col min="7" max="7" width="22.44140625" style="86" customWidth="1"/>
    <col min="8" max="8" width="29.33203125" style="86" customWidth="1"/>
    <col min="9" max="9" width="30.6640625" style="86" customWidth="1"/>
    <col min="10" max="10" width="11.6640625" style="86" bestFit="1" customWidth="1"/>
    <col min="11" max="11" width="5.109375" style="86" customWidth="1"/>
    <col min="12" max="12" width="93.6640625" style="86" bestFit="1" customWidth="1"/>
    <col min="13" max="16384" width="9.109375" style="86"/>
  </cols>
  <sheetData>
    <row r="1" spans="2:15" ht="21">
      <c r="B1" s="866" t="s">
        <v>1172</v>
      </c>
      <c r="C1" s="867"/>
      <c r="D1" s="867"/>
      <c r="E1" s="867"/>
      <c r="F1" s="867"/>
      <c r="G1" s="867"/>
      <c r="H1" s="868"/>
      <c r="I1" s="121" t="s">
        <v>1716</v>
      </c>
      <c r="J1" s="121"/>
      <c r="K1" s="121"/>
      <c r="M1" s="121"/>
    </row>
    <row r="2" spans="2:15" ht="13.8" thickBot="1">
      <c r="B2" s="150"/>
      <c r="C2" s="167"/>
      <c r="D2" s="167"/>
      <c r="E2" s="167"/>
      <c r="F2" s="167"/>
      <c r="G2" s="167"/>
      <c r="H2" s="151"/>
    </row>
    <row r="3" spans="2:15">
      <c r="B3" s="766" t="s">
        <v>1173</v>
      </c>
      <c r="C3" s="761"/>
      <c r="D3" s="761"/>
      <c r="E3" s="761"/>
      <c r="F3" s="761"/>
      <c r="G3" s="152" t="s">
        <v>1378</v>
      </c>
      <c r="H3" s="153"/>
    </row>
    <row r="4" spans="2:15" ht="13.8" thickBot="1">
      <c r="B4" s="154"/>
      <c r="C4" s="515"/>
      <c r="D4" s="515"/>
      <c r="E4" s="515"/>
      <c r="F4" s="515"/>
      <c r="G4" s="155" t="s">
        <v>1379</v>
      </c>
      <c r="H4" s="156"/>
    </row>
    <row r="5" spans="2:15" ht="16.2" thickBot="1">
      <c r="B5" s="7"/>
      <c r="C5" s="515"/>
      <c r="D5" s="515"/>
      <c r="E5" s="515"/>
      <c r="F5" s="515"/>
      <c r="G5" s="92" t="s">
        <v>1174</v>
      </c>
      <c r="H5" s="516"/>
      <c r="I5" s="512" t="s">
        <v>1175</v>
      </c>
      <c r="J5" s="157"/>
    </row>
    <row r="6" spans="2:15">
      <c r="B6" s="150"/>
      <c r="C6" s="515"/>
      <c r="D6" s="515"/>
      <c r="E6" s="515"/>
      <c r="F6" s="515"/>
      <c r="G6" s="167"/>
      <c r="H6" s="151"/>
      <c r="I6" s="513" t="s">
        <v>1176</v>
      </c>
      <c r="J6" s="159"/>
    </row>
    <row r="7" spans="2:15" ht="13.8" thickBot="1">
      <c r="B7" s="767" t="s">
        <v>1498</v>
      </c>
      <c r="C7" s="761"/>
      <c r="D7" s="761"/>
      <c r="E7" s="761"/>
      <c r="F7" s="761"/>
      <c r="G7" s="167"/>
      <c r="H7" s="768" t="s">
        <v>1177</v>
      </c>
      <c r="I7" s="514" t="s">
        <v>1178</v>
      </c>
      <c r="J7" s="160"/>
    </row>
    <row r="8" spans="2:15">
      <c r="B8" s="719"/>
      <c r="C8" s="517"/>
      <c r="D8" s="517"/>
      <c r="E8" s="517"/>
      <c r="F8" s="517"/>
      <c r="G8" s="167"/>
      <c r="H8" s="161"/>
    </row>
    <row r="9" spans="2:15" ht="15.6">
      <c r="B9" s="720"/>
      <c r="C9" s="518"/>
      <c r="D9" s="518"/>
      <c r="E9" s="518"/>
      <c r="F9" s="518"/>
      <c r="G9" s="167"/>
      <c r="H9" s="769" t="s">
        <v>1697</v>
      </c>
    </row>
    <row r="10" spans="2:15">
      <c r="B10" s="150"/>
      <c r="C10" s="167"/>
      <c r="D10" s="167"/>
      <c r="E10" s="167"/>
      <c r="F10" s="167"/>
      <c r="G10" s="167"/>
      <c r="H10" s="151"/>
      <c r="N10" s="869"/>
      <c r="O10" s="869"/>
    </row>
    <row r="11" spans="2:15">
      <c r="B11" s="158" t="s">
        <v>1500</v>
      </c>
      <c r="C11" s="167"/>
      <c r="D11" s="167"/>
      <c r="E11" s="167"/>
      <c r="F11" s="167"/>
      <c r="G11" s="167"/>
      <c r="H11" s="151"/>
    </row>
    <row r="12" spans="2:15">
      <c r="B12" s="158" t="s">
        <v>1499</v>
      </c>
      <c r="C12" s="167"/>
      <c r="D12" s="167"/>
      <c r="E12" s="167"/>
      <c r="F12" s="167"/>
      <c r="G12" s="167"/>
      <c r="H12" s="151"/>
    </row>
    <row r="13" spans="2:15">
      <c r="B13" s="158" t="s">
        <v>1179</v>
      </c>
      <c r="C13" s="167"/>
      <c r="D13" s="167"/>
      <c r="E13" s="167"/>
      <c r="F13" s="167"/>
      <c r="G13" s="167"/>
      <c r="H13" s="151"/>
    </row>
    <row r="14" spans="2:15">
      <c r="B14" s="150"/>
      <c r="C14" s="167"/>
      <c r="D14" s="167"/>
      <c r="E14" s="167"/>
      <c r="F14" s="167"/>
      <c r="G14" s="167"/>
      <c r="H14" s="151"/>
    </row>
    <row r="15" spans="2:15">
      <c r="B15" s="150"/>
      <c r="C15" s="167"/>
      <c r="D15" s="167"/>
      <c r="E15" s="167"/>
      <c r="F15" s="167"/>
      <c r="G15" s="167"/>
      <c r="H15" s="151"/>
    </row>
    <row r="16" spans="2:15" ht="27" customHeight="1">
      <c r="B16" s="770" t="s">
        <v>1180</v>
      </c>
      <c r="C16" s="519"/>
      <c r="D16" s="519"/>
      <c r="E16" s="519"/>
      <c r="F16" s="519"/>
      <c r="G16" s="167"/>
      <c r="H16" s="771">
        <f ca="1">SUM(G29:G41)</f>
        <v>0</v>
      </c>
      <c r="I16" s="162"/>
      <c r="J16" s="162"/>
      <c r="K16" s="162"/>
    </row>
    <row r="17" spans="2:14">
      <c r="B17" s="150"/>
      <c r="C17" s="167"/>
      <c r="D17" s="167"/>
      <c r="E17" s="167"/>
      <c r="F17" s="167"/>
      <c r="G17" s="167"/>
      <c r="H17" s="151"/>
    </row>
    <row r="18" spans="2:14" ht="13.8" thickBot="1">
      <c r="B18" s="150"/>
      <c r="C18" s="167"/>
      <c r="D18" s="167"/>
      <c r="E18" s="167"/>
      <c r="F18" s="167"/>
      <c r="G18" s="167"/>
      <c r="H18" s="151"/>
    </row>
    <row r="19" spans="2:14">
      <c r="B19" s="708" t="s">
        <v>1375</v>
      </c>
      <c r="C19" s="761"/>
      <c r="D19" s="761"/>
      <c r="E19" s="761"/>
      <c r="F19" s="761"/>
      <c r="G19" s="167"/>
      <c r="H19" s="709" t="s">
        <v>1376</v>
      </c>
      <c r="I19" s="627"/>
      <c r="J19" s="627"/>
      <c r="K19" s="627"/>
    </row>
    <row r="20" spans="2:14" ht="15.6" thickBot="1">
      <c r="B20" s="787"/>
      <c r="C20" s="167"/>
      <c r="D20" s="167"/>
      <c r="E20" s="167"/>
      <c r="F20" s="167"/>
      <c r="G20" s="167"/>
      <c r="H20" s="538"/>
      <c r="I20" s="163"/>
      <c r="J20" s="163"/>
      <c r="K20" s="163"/>
    </row>
    <row r="21" spans="2:14" ht="13.8" thickBot="1">
      <c r="B21" s="158"/>
      <c r="C21" s="513"/>
      <c r="D21" s="513"/>
      <c r="E21" s="513"/>
      <c r="F21" s="513"/>
      <c r="G21" s="167"/>
      <c r="H21" s="165"/>
      <c r="I21" s="164"/>
      <c r="J21" s="164"/>
      <c r="K21" s="164"/>
    </row>
    <row r="22" spans="2:14">
      <c r="B22" s="708" t="s">
        <v>1377</v>
      </c>
      <c r="C22" s="511"/>
      <c r="D22" s="511"/>
      <c r="E22" s="762"/>
      <c r="F22" s="762"/>
      <c r="G22" s="763" t="s">
        <v>1666</v>
      </c>
      <c r="H22" s="772" t="s">
        <v>1696</v>
      </c>
      <c r="I22" s="164"/>
      <c r="J22" s="164"/>
      <c r="K22" s="164"/>
    </row>
    <row r="23" spans="2:14">
      <c r="B23" s="784"/>
      <c r="C23" s="167"/>
      <c r="D23" s="167"/>
      <c r="E23" s="764"/>
      <c r="F23" s="764"/>
      <c r="G23" s="765" t="s">
        <v>1661</v>
      </c>
      <c r="H23" s="773" t="s">
        <v>1696</v>
      </c>
      <c r="I23" s="164"/>
    </row>
    <row r="24" spans="2:14" ht="13.8" thickBot="1">
      <c r="B24" s="785"/>
      <c r="C24" s="284"/>
      <c r="D24" s="284"/>
      <c r="E24" s="284"/>
      <c r="F24" s="284"/>
      <c r="G24" s="284"/>
      <c r="H24" s="166"/>
      <c r="I24" s="164"/>
    </row>
    <row r="26" spans="2:14" ht="27" customHeight="1">
      <c r="B26" s="873" t="str">
        <f ca="1">IF('Compliance Issues'!C1="x","There are errors on this claim form.  Please review the Compliance Issues tab to correct before submitting.","")</f>
        <v>There are errors on this claim form.  Please review the Compliance Issues tab to correct before submitting.</v>
      </c>
      <c r="C26" s="874"/>
      <c r="D26" s="874"/>
      <c r="E26" s="874"/>
      <c r="F26" s="874"/>
      <c r="G26" s="874"/>
      <c r="H26" s="874"/>
      <c r="I26" s="875"/>
    </row>
    <row r="28" spans="2:14">
      <c r="B28" s="167" t="s">
        <v>1181</v>
      </c>
      <c r="C28" s="870" t="s">
        <v>1182</v>
      </c>
      <c r="D28" s="871"/>
      <c r="E28" s="872"/>
      <c r="F28" s="167"/>
      <c r="G28" s="628" t="s">
        <v>1183</v>
      </c>
      <c r="H28" s="628" t="s">
        <v>1514</v>
      </c>
      <c r="I28" s="626" t="s">
        <v>1184</v>
      </c>
      <c r="J28" s="626" t="s">
        <v>1185</v>
      </c>
      <c r="K28" s="168"/>
    </row>
    <row r="29" spans="2:14" s="169" customFormat="1" ht="20.100000000000001" customHeight="1">
      <c r="B29" s="394" t="s">
        <v>1186</v>
      </c>
      <c r="C29" s="395">
        <v>10100</v>
      </c>
      <c r="D29" s="396" t="e">
        <f>LOOKUP(B$5,Allocations!A$5:A$125,Allocations!F$5:F$125)</f>
        <v>#N/A</v>
      </c>
      <c r="E29" s="397">
        <v>9000</v>
      </c>
      <c r="F29" s="398"/>
      <c r="G29" s="399">
        <f ca="1">IF('Compliance Issues'!C1="x",0,IIIB!B62)</f>
        <v>0</v>
      </c>
      <c r="H29" s="399">
        <f>IIIB!C62</f>
        <v>0</v>
      </c>
      <c r="I29" s="399" t="e">
        <f>IIIB!I2</f>
        <v>#N/A</v>
      </c>
      <c r="J29" s="400">
        <f>IF(H29=0,0,H29/I29)</f>
        <v>0</v>
      </c>
      <c r="K29" s="134"/>
      <c r="L29" s="148"/>
      <c r="N29" s="134"/>
    </row>
    <row r="30" spans="2:14" s="169" customFormat="1" ht="20.100000000000001" customHeight="1">
      <c r="B30" s="394" t="s">
        <v>1187</v>
      </c>
      <c r="C30" s="395">
        <v>10110</v>
      </c>
      <c r="D30" s="396" t="e">
        <f>LOOKUP(B$5,Allocations!A$5:A$125,Allocations!F$5:F$125)</f>
        <v>#N/A</v>
      </c>
      <c r="E30" s="397">
        <v>9000</v>
      </c>
      <c r="F30" s="398"/>
      <c r="G30" s="399">
        <f ca="1">IF('Compliance Issues'!C1="x",0,IIIC1!B62)</f>
        <v>0</v>
      </c>
      <c r="H30" s="399">
        <f>IIIC1!C62</f>
        <v>0</v>
      </c>
      <c r="I30" s="399" t="e">
        <f>IIIC1!I2</f>
        <v>#N/A</v>
      </c>
      <c r="J30" s="400">
        <f t="shared" ref="J30:J41" si="0">IF(H30=0,0,H30/I30)</f>
        <v>0</v>
      </c>
      <c r="K30" s="134"/>
      <c r="L30" s="148"/>
      <c r="N30" s="134"/>
    </row>
    <row r="31" spans="2:14" s="169" customFormat="1" ht="20.100000000000001" customHeight="1">
      <c r="B31" s="394" t="s">
        <v>1188</v>
      </c>
      <c r="C31" s="395">
        <v>10120</v>
      </c>
      <c r="D31" s="396" t="e">
        <f>LOOKUP(B$5,Allocations!A$5:A$125,Allocations!F$5:F$125)</f>
        <v>#N/A</v>
      </c>
      <c r="E31" s="397">
        <v>9000</v>
      </c>
      <c r="F31" s="398"/>
      <c r="G31" s="399">
        <f ca="1">IF('Compliance Issues'!C1="x",0,IIIC2!B62)</f>
        <v>0</v>
      </c>
      <c r="H31" s="399">
        <f>IIIC2!C62</f>
        <v>0</v>
      </c>
      <c r="I31" s="399" t="e">
        <f>IIIC2!I2</f>
        <v>#N/A</v>
      </c>
      <c r="J31" s="400">
        <f t="shared" si="0"/>
        <v>0</v>
      </c>
      <c r="K31" s="134"/>
      <c r="L31" s="148"/>
      <c r="N31" s="134"/>
    </row>
    <row r="32" spans="2:14" s="169" customFormat="1" ht="20.100000000000001" customHeight="1">
      <c r="B32" s="394" t="s">
        <v>1675</v>
      </c>
      <c r="C32" s="395">
        <v>15020</v>
      </c>
      <c r="D32" s="396" t="e">
        <f>LOOKUP(B$5,Allocations!A$5:A$125,Allocations!F$5:F$125)</f>
        <v>#N/A</v>
      </c>
      <c r="E32" s="397">
        <v>9000</v>
      </c>
      <c r="F32" s="398"/>
      <c r="G32" s="399">
        <f ca="1">IF('Compliance Issues'!C1="x",0,IIIC1!D62+IIIC2!D62)</f>
        <v>0</v>
      </c>
      <c r="H32" s="399">
        <f>IF('EBS Expense Tool'!A4&lt;10,IIIC1!E62+IIIC2!E62+IIIC1!E5+IIIC2!E5,IIIC1!E62+IIIC2!E62)</f>
        <v>0</v>
      </c>
      <c r="I32" s="399" t="e">
        <f>IIIC1!I4</f>
        <v>#N/A</v>
      </c>
      <c r="J32" s="400">
        <f t="shared" si="0"/>
        <v>0</v>
      </c>
      <c r="K32" s="134"/>
      <c r="L32" s="148"/>
      <c r="N32" s="134"/>
    </row>
    <row r="33" spans="2:14" s="169" customFormat="1" ht="20.100000000000001" customHeight="1">
      <c r="B33" s="394" t="s">
        <v>1189</v>
      </c>
      <c r="C33" s="395">
        <v>10130</v>
      </c>
      <c r="D33" s="396" t="e">
        <f>LOOKUP(B$5,Allocations!A$5:A$125,Allocations!F$5:F$125)</f>
        <v>#N/A</v>
      </c>
      <c r="E33" s="397">
        <v>9000</v>
      </c>
      <c r="F33" s="398"/>
      <c r="G33" s="399">
        <f ca="1">IF('Compliance Issues'!C1="x",0,IIID!B62)</f>
        <v>0</v>
      </c>
      <c r="H33" s="399">
        <f>IIID!C62</f>
        <v>0</v>
      </c>
      <c r="I33" s="399" t="e">
        <f>IIID!I2</f>
        <v>#N/A</v>
      </c>
      <c r="J33" s="400">
        <f t="shared" si="0"/>
        <v>0</v>
      </c>
      <c r="K33" s="134"/>
      <c r="L33" s="148"/>
    </row>
    <row r="34" spans="2:14" s="169" customFormat="1" ht="20.100000000000001" customHeight="1">
      <c r="B34" s="394" t="s">
        <v>1190</v>
      </c>
      <c r="C34" s="395">
        <v>10140</v>
      </c>
      <c r="D34" s="396" t="e">
        <f>LOOKUP(B$5,Allocations!A$5:A$125,Allocations!F$5:F$125)</f>
        <v>#N/A</v>
      </c>
      <c r="E34" s="397">
        <v>9000</v>
      </c>
      <c r="F34" s="398"/>
      <c r="G34" s="399">
        <f ca="1">IF('Compliance Issues'!C1="x",0,'IIIE Age 60+ or EOD'!B62+'IIIE 18 and under or Disbl'!B62)</f>
        <v>0</v>
      </c>
      <c r="H34" s="399">
        <f>'IIIE Age 60+ or EOD'!C62+'IIIE 18 and under or Disbl'!C62</f>
        <v>0</v>
      </c>
      <c r="I34" s="399" t="e">
        <f>'IIIE Age 60+ or EOD'!I2</f>
        <v>#N/A</v>
      </c>
      <c r="J34" s="400">
        <f t="shared" si="0"/>
        <v>0</v>
      </c>
      <c r="K34" s="134"/>
      <c r="L34" s="148"/>
    </row>
    <row r="35" spans="2:14" s="169" customFormat="1" ht="20.100000000000001" customHeight="1">
      <c r="B35" s="394" t="s">
        <v>1191</v>
      </c>
      <c r="C35" s="395">
        <v>10150</v>
      </c>
      <c r="D35" s="396" t="e">
        <f>LOOKUP(B$5,Allocations!A$5:A$125,Allocations!F$5:F$125)</f>
        <v>#N/A</v>
      </c>
      <c r="E35" s="397">
        <v>9000</v>
      </c>
      <c r="F35" s="398"/>
      <c r="G35" s="399">
        <f ca="1">IF('Compliance Issues'!C1="x",0,AFCSP!P62)</f>
        <v>0</v>
      </c>
      <c r="H35" s="399">
        <f>AFCSP!Q62</f>
        <v>0</v>
      </c>
      <c r="I35" s="399" t="e">
        <f>AFCSP!I2</f>
        <v>#N/A</v>
      </c>
      <c r="J35" s="400">
        <f t="shared" si="0"/>
        <v>0</v>
      </c>
      <c r="K35" s="134"/>
      <c r="L35" s="148"/>
    </row>
    <row r="36" spans="2:14" s="169" customFormat="1" ht="20.100000000000001" customHeight="1">
      <c r="B36" s="394" t="s">
        <v>1192</v>
      </c>
      <c r="C36" s="395">
        <v>10160</v>
      </c>
      <c r="D36" s="396" t="e">
        <f>LOOKUP(B$5,Allocations!A$5:A$125,Allocations!F$5:F$125)</f>
        <v>#N/A</v>
      </c>
      <c r="E36" s="397">
        <v>9000</v>
      </c>
      <c r="F36" s="398"/>
      <c r="G36" s="399">
        <f ca="1">IF('Compliance Issues'!C1="x",0,SSCS!P62)</f>
        <v>0</v>
      </c>
      <c r="H36" s="399">
        <f>SSCS!Q62</f>
        <v>0</v>
      </c>
      <c r="I36" s="399" t="e">
        <f>SSCS!I2</f>
        <v>#N/A</v>
      </c>
      <c r="J36" s="400">
        <f t="shared" si="0"/>
        <v>0</v>
      </c>
      <c r="K36" s="134"/>
      <c r="L36" s="148"/>
      <c r="N36" s="134"/>
    </row>
    <row r="37" spans="2:14" s="169" customFormat="1" ht="20.100000000000001" customHeight="1">
      <c r="B37" s="394" t="s">
        <v>1193</v>
      </c>
      <c r="C37" s="395">
        <v>10170</v>
      </c>
      <c r="D37" s="396" t="e">
        <f>LOOKUP(B$5,Allocations!A$5:A$125,Allocations!F$5:F$125)</f>
        <v>#N/A</v>
      </c>
      <c r="E37" s="397">
        <v>9000</v>
      </c>
      <c r="F37" s="398"/>
      <c r="G37" s="399">
        <f ca="1">IF('Compliance Issues'!C1="x",0,'Elder Abuse'!P62)</f>
        <v>0</v>
      </c>
      <c r="H37" s="399">
        <f>'Elder Abuse'!Q62</f>
        <v>0</v>
      </c>
      <c r="I37" s="399" t="e">
        <f>'Elder Abuse'!I2</f>
        <v>#N/A</v>
      </c>
      <c r="J37" s="400">
        <f t="shared" si="0"/>
        <v>0</v>
      </c>
      <c r="K37" s="134"/>
      <c r="L37" s="148"/>
    </row>
    <row r="38" spans="2:14" s="169" customFormat="1" ht="20.100000000000001" customHeight="1">
      <c r="B38" s="670" t="s">
        <v>1464</v>
      </c>
      <c r="C38" s="671">
        <v>10180</v>
      </c>
      <c r="D38" s="396" t="e">
        <f>LOOKUP(B$5,Allocations!A$5:A$125,Allocations!F$5:F$125)</f>
        <v>#N/A</v>
      </c>
      <c r="E38" s="672">
        <v>9000</v>
      </c>
      <c r="F38" s="673"/>
      <c r="G38" s="399">
        <f ca="1">IF('Compliance Issues'!C1="x",0,EBS!P62)</f>
        <v>0</v>
      </c>
      <c r="H38" s="674">
        <f>EBS!Q62</f>
        <v>0</v>
      </c>
      <c r="I38" s="674" t="e">
        <f>EBS!I2</f>
        <v>#N/A</v>
      </c>
      <c r="J38" s="400">
        <f t="shared" si="0"/>
        <v>0</v>
      </c>
      <c r="K38" s="134"/>
      <c r="L38" s="148"/>
    </row>
    <row r="39" spans="2:14" s="169" customFormat="1" ht="20.100000000000001" customHeight="1">
      <c r="B39" s="394" t="s">
        <v>1676</v>
      </c>
      <c r="C39" s="401">
        <v>15010</v>
      </c>
      <c r="D39" s="396" t="e">
        <f>LOOKUP(B$5,Allocations!A$5:A$125,Allocations!F$5:F$125)</f>
        <v>#N/A</v>
      </c>
      <c r="E39" s="402">
        <v>9000</v>
      </c>
      <c r="F39" s="403"/>
      <c r="G39" s="399">
        <f ca="1">IF('Compliance Issues'!C1="x",0,SPAP!P62)</f>
        <v>0</v>
      </c>
      <c r="H39" s="399">
        <f>IF('EBS Expense Tool'!A4&lt;7,'EBS Expense Tool'!C141,'EBS Expense Tool'!C316)</f>
        <v>0</v>
      </c>
      <c r="I39" s="404" t="e">
        <f>SPAP!I2</f>
        <v>#N/A</v>
      </c>
      <c r="J39" s="400">
        <f t="shared" si="0"/>
        <v>0</v>
      </c>
      <c r="K39" s="134"/>
      <c r="L39" s="148"/>
    </row>
    <row r="40" spans="2:14" s="169" customFormat="1" ht="20.100000000000001" customHeight="1">
      <c r="B40" s="405" t="s">
        <v>1677</v>
      </c>
      <c r="C40" s="738">
        <v>15000</v>
      </c>
      <c r="D40" s="396" t="e">
        <f>LOOKUP(B$5,Allocations!A$5:A$125,Allocations!F$5:F$125)</f>
        <v>#N/A</v>
      </c>
      <c r="E40" s="402">
        <v>9000</v>
      </c>
      <c r="F40" s="406"/>
      <c r="G40" s="399">
        <f ca="1">IF('Compliance Issues'!C1="x",0,SHIP!L62)</f>
        <v>0</v>
      </c>
      <c r="H40" s="399">
        <f>IF('EBS Expense Tool'!A4&lt;4,'EBS Expense Tool'!C71,'EBS Expense Tool'!C321)</f>
        <v>0</v>
      </c>
      <c r="I40" s="404" t="e">
        <f>SHIP!I2</f>
        <v>#N/A</v>
      </c>
      <c r="J40" s="400">
        <f t="shared" si="0"/>
        <v>0</v>
      </c>
      <c r="K40" s="134"/>
      <c r="L40" s="148"/>
      <c r="N40" s="86"/>
    </row>
    <row r="41" spans="2:14" s="169" customFormat="1" ht="20.100000000000001" customHeight="1">
      <c r="B41" s="405" t="s">
        <v>1674</v>
      </c>
      <c r="C41" s="739">
        <v>15030</v>
      </c>
      <c r="D41" s="396" t="e">
        <f>LOOKUP(B$5,Allocations!A$5:A$125,Allocations!F$5:F$125)</f>
        <v>#N/A</v>
      </c>
      <c r="E41" s="397">
        <v>9000</v>
      </c>
      <c r="F41" s="407"/>
      <c r="G41" s="399">
        <f ca="1">IF('Compliance Issues'!C1="x",0,MIPPA!L62)</f>
        <v>0</v>
      </c>
      <c r="H41" s="399">
        <f>IF('EBS Expense Tool'!A4&lt;10,'EBS Expense Tool'!C226,'EBS Expense Tool'!C326)</f>
        <v>0</v>
      </c>
      <c r="I41" s="399" t="e">
        <f>MIPPA!I2</f>
        <v>#N/A</v>
      </c>
      <c r="J41" s="400">
        <f t="shared" si="0"/>
        <v>0</v>
      </c>
      <c r="K41" s="134"/>
      <c r="L41" s="148"/>
    </row>
    <row r="42" spans="2:14" s="121" customFormat="1" ht="15.6">
      <c r="I42" s="170"/>
      <c r="L42" s="148"/>
    </row>
    <row r="43" spans="2:14" s="121" customFormat="1"/>
    <row r="44" spans="2:14" s="121" customFormat="1"/>
    <row r="45" spans="2:14" s="121" customFormat="1"/>
    <row r="46" spans="2:14" s="121" customFormat="1"/>
    <row r="47" spans="2:14" s="121" customFormat="1"/>
    <row r="48" spans="2:14" s="121" customFormat="1"/>
  </sheetData>
  <sheetProtection algorithmName="SHA-512" hashValue="dTHk4RqQ9g2UUstExBdfeejPYM+YslPhUxp4YnmGGElu+VaBXADmeCRg5xVcXfy9aBL/G9/ALvOiHyVe9kgrNg==" saltValue="AE73fEKfcbePfmUral02LA==" spinCount="100000" sheet="1" objects="1" scenarios="1"/>
  <mergeCells count="4">
    <mergeCell ref="B1:H1"/>
    <mergeCell ref="N10:O10"/>
    <mergeCell ref="C28:E28"/>
    <mergeCell ref="B26:I26"/>
  </mergeCells>
  <phoneticPr fontId="5" type="noConversion"/>
  <conditionalFormatting sqref="L29:L42">
    <cfRule type="containsText" dxfId="65" priority="55" stopIfTrue="1" operator="containsText" text="You cannot">
      <formula>NOT(ISERROR(SEARCH("You cannot",L29)))</formula>
    </cfRule>
  </conditionalFormatting>
  <conditionalFormatting sqref="L29:L42">
    <cfRule type="containsText" dxfId="64" priority="53" stopIfTrue="1" operator="containsText" text="You have">
      <formula>NOT(ISERROR(SEARCH("You have",L29)))</formula>
    </cfRule>
    <cfRule type="containsText" dxfId="63" priority="54" stopIfTrue="1" operator="containsText" text="You cannot">
      <formula>NOT(ISERROR(SEARCH("You cannot",L29)))</formula>
    </cfRule>
  </conditionalFormatting>
  <conditionalFormatting sqref="K33:K41">
    <cfRule type="cellIs" dxfId="62" priority="52" stopIfTrue="1" operator="equal">
      <formula>"X"</formula>
    </cfRule>
  </conditionalFormatting>
  <conditionalFormatting sqref="L29:L42">
    <cfRule type="containsText" dxfId="61" priority="51" operator="containsText" text="There">
      <formula>NOT(ISERROR(SEARCH("There",L29)))</formula>
    </cfRule>
  </conditionalFormatting>
  <conditionalFormatting sqref="K29:K41">
    <cfRule type="containsText" dxfId="60" priority="50" operator="containsText" text="X">
      <formula>NOT(ISERROR(SEARCH("X",K29)))</formula>
    </cfRule>
  </conditionalFormatting>
  <conditionalFormatting sqref="B26:H26">
    <cfRule type="containsText" dxfId="59" priority="7" operator="containsText" text="errors">
      <formula>NOT(ISERROR(SEARCH("errors",B26)))</formula>
    </cfRule>
  </conditionalFormatting>
  <dataValidations count="3">
    <dataValidation type="list" showInputMessage="1" showErrorMessage="1" sqref="H9" xr:uid="{934505F2-1B89-497D-84BE-7EB05CCCECAE}">
      <formula1>ClaimMonth</formula1>
    </dataValidation>
    <dataValidation type="list" allowBlank="1" showInputMessage="1" showErrorMessage="1" sqref="H23" xr:uid="{1A1B47DC-9C59-4579-8185-26EE64A3F931}">
      <formula1>"-, No, Yes"</formula1>
    </dataValidation>
    <dataValidation type="list" allowBlank="1" showInputMessage="1" showErrorMessage="1" sqref="H22" xr:uid="{52E058E4-BAA8-4427-B264-97FCAD5F9E09}">
      <formula1>"-, No,Yes"</formula1>
    </dataValidation>
  </dataValidations>
  <hyperlinks>
    <hyperlink ref="G5" r:id="rId1" xr:uid="{6D614702-1232-4373-BD72-E04A0A1FDFC4}"/>
  </hyperlinks>
  <pageMargins left="0.5" right="0.5" top="0.75" bottom="1" header="0.5" footer="0.5"/>
  <pageSetup scale="62" orientation="landscape" r:id="rId2"/>
  <extLst>
    <ext xmlns:x14="http://schemas.microsoft.com/office/spreadsheetml/2009/9/main" uri="{CCE6A557-97BC-4b89-ADB6-D9C93CAAB3DF}">
      <x14:dataValidations xmlns:xm="http://schemas.microsoft.com/office/excel/2006/main" count="1">
        <x14:dataValidation type="list" showInputMessage="1" showErrorMessage="1" xr:uid="{3F770B47-E335-4181-B386-04E43C9AB211}">
          <x14:formula1>
            <xm:f>Allocations!$A$4:$A$125</xm:f>
          </x14:formula1>
          <xm:sqref>B5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8439D-E8F0-45A6-B4BC-1F9478A4FBC6}">
  <sheetPr codeName="Sheet13">
    <tabColor theme="8" tint="0.39997558519241921"/>
    <pageSetUpPr fitToPage="1"/>
  </sheetPr>
  <dimension ref="A1:AG73"/>
  <sheetViews>
    <sheetView zoomScaleNormal="100" workbookViewId="0">
      <pane xSplit="1" ySplit="6" topLeftCell="B7" activePane="bottomRight" state="frozen"/>
      <selection activeCell="D14" sqref="D14"/>
      <selection pane="topRight" activeCell="D14" sqref="D14"/>
      <selection pane="bottomLeft" activeCell="D14" sqref="D14"/>
      <selection pane="bottomRight" activeCell="I2" sqref="I2"/>
    </sheetView>
  </sheetViews>
  <sheetFormatPr defaultColWidth="8.88671875" defaultRowHeight="13.2"/>
  <cols>
    <col min="1" max="1" width="29.6640625" style="121" customWidth="1"/>
    <col min="2" max="2" width="13.88671875" style="121" customWidth="1"/>
    <col min="3" max="3" width="13.109375" style="121" customWidth="1"/>
    <col min="4" max="5" width="15.6640625" style="121" hidden="1" customWidth="1"/>
    <col min="6" max="6" width="11.5546875" style="121" customWidth="1"/>
    <col min="7" max="7" width="13" style="121" customWidth="1"/>
    <col min="8" max="8" width="12.33203125" style="121" customWidth="1"/>
    <col min="9" max="9" width="12.77734375" style="121" customWidth="1"/>
    <col min="10" max="13" width="15.6640625" style="121" hidden="1" customWidth="1"/>
    <col min="14" max="15" width="11.44140625" style="121" customWidth="1"/>
    <col min="16" max="17" width="15.6640625" style="121" hidden="1" customWidth="1"/>
    <col min="18" max="18" width="11.88671875" style="121" customWidth="1"/>
    <col min="19" max="19" width="10.6640625" style="121" customWidth="1"/>
    <col min="20" max="20" width="11.77734375" style="121" customWidth="1"/>
    <col min="21" max="21" width="11.21875" style="121" customWidth="1"/>
    <col min="22" max="22" width="12.6640625" style="121" customWidth="1"/>
    <col min="23" max="23" width="12.21875" style="121" customWidth="1"/>
    <col min="24" max="24" width="14.109375" style="121" customWidth="1"/>
    <col min="25" max="25" width="12.44140625" style="121" customWidth="1"/>
    <col min="26" max="29" width="25.6640625" style="121" customWidth="1"/>
    <col min="30" max="30" width="2.5546875" style="135" customWidth="1"/>
    <col min="31" max="31" width="34.88671875" style="121" customWidth="1"/>
    <col min="32" max="32" width="73.5546875" style="121" customWidth="1"/>
    <col min="33" max="16384" width="8.88671875" style="121"/>
  </cols>
  <sheetData>
    <row r="1" spans="1:33" ht="13.8" thickBot="1">
      <c r="A1" s="138" t="s">
        <v>1224</v>
      </c>
      <c r="B1" s="120"/>
      <c r="C1" s="513" t="str">
        <f>IF('Compliance Issues'!C2="x","Errors exist, see the Compliance Issues tab.","")</f>
        <v/>
      </c>
      <c r="G1" s="553"/>
      <c r="H1" s="123"/>
      <c r="I1" s="123"/>
      <c r="J1" s="123"/>
      <c r="K1" s="123"/>
      <c r="L1" s="123"/>
      <c r="M1" s="123"/>
      <c r="N1" s="123"/>
      <c r="O1" s="123"/>
      <c r="P1" s="123"/>
      <c r="Q1" s="123"/>
      <c r="R1" s="123"/>
      <c r="S1" s="123"/>
      <c r="T1" s="123"/>
      <c r="U1" s="123"/>
      <c r="V1" s="123"/>
      <c r="W1" s="123"/>
      <c r="X1" s="123"/>
      <c r="Y1" s="123"/>
      <c r="Z1" s="123"/>
      <c r="AA1" s="123"/>
    </row>
    <row r="2" spans="1:33" ht="16.2" thickBot="1">
      <c r="A2" s="554">
        <f>'Claim Sheet'!B5</f>
        <v>0</v>
      </c>
      <c r="B2" s="120"/>
      <c r="C2" s="555" t="str">
        <f>'Claim Sheet'!H9</f>
        <v>January 2021</v>
      </c>
      <c r="G2" s="419" t="str">
        <f>LOOKUP(C2,'Addl Info'!A21:A34,'Addl Info'!B21:B34)</f>
        <v>01-2021 - 12-2021</v>
      </c>
      <c r="H2" s="494"/>
      <c r="I2" s="420" t="e">
        <f>IF(G2="Non-Submission Period",0,LOOKUP(A2,Allocations!A5:A125,Allocations!G5:G125))</f>
        <v>#N/A</v>
      </c>
      <c r="J2" s="496"/>
      <c r="K2" s="123"/>
      <c r="L2" s="123"/>
      <c r="M2" s="123"/>
      <c r="N2" s="123"/>
      <c r="O2" s="123"/>
      <c r="P2" s="123"/>
      <c r="Q2" s="496"/>
      <c r="R2" s="496"/>
      <c r="S2" s="556"/>
      <c r="T2" s="556"/>
      <c r="U2" s="123"/>
      <c r="V2" s="123"/>
      <c r="W2" s="123"/>
      <c r="X2" s="123"/>
      <c r="Y2" s="123"/>
      <c r="Z2" s="123"/>
      <c r="AA2" s="123"/>
    </row>
    <row r="3" spans="1:33">
      <c r="A3" s="120"/>
      <c r="B3" s="120"/>
      <c r="G3" s="421" t="s">
        <v>1225</v>
      </c>
      <c r="H3" s="495"/>
      <c r="I3" s="422" t="e">
        <f>I2-C62</f>
        <v>#N/A</v>
      </c>
      <c r="J3" s="497"/>
      <c r="K3" s="120"/>
      <c r="L3" s="120"/>
      <c r="M3" s="120"/>
      <c r="N3" s="120"/>
      <c r="O3" s="120"/>
      <c r="P3" s="120"/>
      <c r="Q3" s="120"/>
      <c r="R3" s="120"/>
      <c r="S3" s="120"/>
      <c r="T3" s="120"/>
      <c r="U3" s="123"/>
      <c r="V3" s="123"/>
      <c r="W3" s="123"/>
      <c r="X3" s="123"/>
      <c r="Y3" s="123"/>
      <c r="Z3" s="123"/>
      <c r="AA3" s="123"/>
    </row>
    <row r="4" spans="1:33">
      <c r="A4" s="123"/>
      <c r="B4" s="123"/>
      <c r="C4" s="123"/>
      <c r="D4" s="123"/>
      <c r="E4" s="123"/>
      <c r="F4" s="123"/>
      <c r="G4" s="123"/>
      <c r="H4" s="123"/>
      <c r="I4" s="120"/>
      <c r="J4" s="120"/>
      <c r="K4" s="120"/>
      <c r="L4" s="120"/>
      <c r="M4" s="120"/>
      <c r="N4" s="120"/>
      <c r="O4" s="120"/>
      <c r="P4" s="120"/>
      <c r="Q4" s="120"/>
      <c r="R4" s="120"/>
      <c r="S4" s="120"/>
      <c r="T4" s="120"/>
      <c r="U4" s="123"/>
      <c r="V4" s="123"/>
      <c r="W4" s="123"/>
      <c r="X4" s="123"/>
      <c r="Y4" s="123"/>
      <c r="Z4" s="123"/>
      <c r="AA4" s="123"/>
    </row>
    <row r="5" spans="1:33" ht="13.8" thickBot="1">
      <c r="A5" s="143"/>
      <c r="B5" s="143"/>
      <c r="C5" s="145"/>
      <c r="D5" s="123"/>
      <c r="E5" s="123"/>
      <c r="F5" s="123"/>
      <c r="G5" s="123"/>
      <c r="H5" s="123"/>
      <c r="I5" s="123"/>
      <c r="J5" s="123"/>
      <c r="K5" s="123"/>
      <c r="L5" s="123"/>
      <c r="M5" s="123"/>
      <c r="N5" s="123"/>
      <c r="O5" s="145"/>
      <c r="P5" s="145"/>
      <c r="Q5" s="145"/>
      <c r="R5" s="145"/>
      <c r="S5" s="145"/>
      <c r="T5" s="145"/>
      <c r="U5" s="145"/>
      <c r="V5" s="145"/>
      <c r="W5" s="145"/>
      <c r="X5" s="145"/>
      <c r="Y5" s="123"/>
      <c r="Z5" s="123"/>
      <c r="AA5" s="123"/>
    </row>
    <row r="6" spans="1:33" ht="77.099999999999994" customHeight="1">
      <c r="A6" s="539" t="s">
        <v>1226</v>
      </c>
      <c r="B6" s="721" t="s">
        <v>1428</v>
      </c>
      <c r="C6" s="721" t="s">
        <v>1429</v>
      </c>
      <c r="D6" s="539" t="s">
        <v>1227</v>
      </c>
      <c r="E6" s="539" t="s">
        <v>1228</v>
      </c>
      <c r="F6" s="539" t="s">
        <v>1430</v>
      </c>
      <c r="G6" s="539" t="s">
        <v>1080</v>
      </c>
      <c r="H6" s="539" t="s">
        <v>1431</v>
      </c>
      <c r="I6" s="539" t="s">
        <v>1082</v>
      </c>
      <c r="J6" s="539" t="s">
        <v>1432</v>
      </c>
      <c r="K6" s="539" t="s">
        <v>1433</v>
      </c>
      <c r="L6" s="539" t="s">
        <v>1434</v>
      </c>
      <c r="M6" s="539" t="s">
        <v>1229</v>
      </c>
      <c r="N6" s="539" t="s">
        <v>1435</v>
      </c>
      <c r="O6" s="539" t="s">
        <v>1084</v>
      </c>
      <c r="P6" s="539" t="s">
        <v>1436</v>
      </c>
      <c r="Q6" s="539" t="s">
        <v>1230</v>
      </c>
      <c r="R6" s="539" t="s">
        <v>1437</v>
      </c>
      <c r="S6" s="539" t="s">
        <v>1087</v>
      </c>
      <c r="T6" s="539" t="s">
        <v>1438</v>
      </c>
      <c r="U6" s="539" t="s">
        <v>1089</v>
      </c>
      <c r="V6" s="539" t="s">
        <v>1439</v>
      </c>
      <c r="W6" s="539" t="s">
        <v>1231</v>
      </c>
      <c r="X6" s="539" t="s">
        <v>1440</v>
      </c>
      <c r="Y6" s="541" t="s">
        <v>1232</v>
      </c>
      <c r="Z6" s="564" t="s">
        <v>1441</v>
      </c>
      <c r="AA6" s="565" t="s">
        <v>1557</v>
      </c>
      <c r="AB6" s="565" t="s">
        <v>1094</v>
      </c>
      <c r="AC6" s="566" t="s">
        <v>1558</v>
      </c>
      <c r="AE6" s="557" t="s">
        <v>1518</v>
      </c>
      <c r="AF6" s="557" t="s">
        <v>1516</v>
      </c>
    </row>
    <row r="7" spans="1:33" ht="26.1" customHeight="1">
      <c r="A7" s="415" t="s">
        <v>357</v>
      </c>
      <c r="B7" s="491"/>
      <c r="C7" s="540"/>
      <c r="D7" s="412"/>
      <c r="E7" s="412"/>
      <c r="F7" s="411"/>
      <c r="G7" s="540"/>
      <c r="H7" s="491"/>
      <c r="I7" s="540"/>
      <c r="J7" s="412"/>
      <c r="K7" s="412"/>
      <c r="L7" s="488"/>
      <c r="M7" s="412"/>
      <c r="N7" s="411"/>
      <c r="O7" s="540"/>
      <c r="P7" s="412"/>
      <c r="Q7" s="412"/>
      <c r="R7" s="411"/>
      <c r="S7" s="540"/>
      <c r="T7" s="491"/>
      <c r="U7" s="540"/>
      <c r="V7" s="491"/>
      <c r="W7" s="540"/>
      <c r="X7" s="491"/>
      <c r="Y7" s="542"/>
      <c r="Z7" s="559">
        <f>B7+D7+F7+J7+L7+N7+P7+R7+T7+X7</f>
        <v>0</v>
      </c>
      <c r="AA7" s="558">
        <f>Z7+H7</f>
        <v>0</v>
      </c>
      <c r="AB7" s="562">
        <f>C7+E7+G7+K7+M7+O7+Q7+S7+U7+Y7</f>
        <v>0</v>
      </c>
      <c r="AC7" s="563">
        <f>AB7+I7</f>
        <v>0</v>
      </c>
      <c r="AD7" s="135" t="str">
        <f t="shared" ref="AD7:AD38" si="0">IF(AND(AC7&gt;0,C7=0),"x","")</f>
        <v/>
      </c>
      <c r="AE7" s="168"/>
      <c r="AF7" s="168"/>
    </row>
    <row r="8" spans="1:33" ht="26.1" customHeight="1">
      <c r="A8" s="415" t="s">
        <v>360</v>
      </c>
      <c r="B8" s="491"/>
      <c r="C8" s="540"/>
      <c r="D8" s="412"/>
      <c r="E8" s="412"/>
      <c r="F8" s="411"/>
      <c r="G8" s="540"/>
      <c r="H8" s="491"/>
      <c r="I8" s="540"/>
      <c r="J8" s="412"/>
      <c r="K8" s="412"/>
      <c r="L8" s="488"/>
      <c r="M8" s="412"/>
      <c r="N8" s="411"/>
      <c r="O8" s="540"/>
      <c r="P8" s="412"/>
      <c r="Q8" s="412"/>
      <c r="R8" s="411"/>
      <c r="S8" s="540"/>
      <c r="T8" s="491"/>
      <c r="U8" s="540"/>
      <c r="V8" s="491"/>
      <c r="W8" s="540"/>
      <c r="X8" s="491"/>
      <c r="Y8" s="542"/>
      <c r="Z8" s="559">
        <f t="shared" ref="Z8:Z38" si="1">B8+D8+F8+J8+L8+N8+P8+R8+T8+X8</f>
        <v>0</v>
      </c>
      <c r="AA8" s="558">
        <f t="shared" ref="AA8:AA38" si="2">Z8+H8</f>
        <v>0</v>
      </c>
      <c r="AB8" s="562">
        <f t="shared" ref="AB8:AB38" si="3">C8+E8+G8+K8+M8+O8+Q8+S8+U8+Y8</f>
        <v>0</v>
      </c>
      <c r="AC8" s="563">
        <f t="shared" ref="AC8:AC38" si="4">AB8+I8</f>
        <v>0</v>
      </c>
      <c r="AD8" s="135" t="str">
        <f t="shared" si="0"/>
        <v/>
      </c>
      <c r="AE8" s="655"/>
      <c r="AF8" s="655"/>
      <c r="AG8" s="121" t="str">
        <f>IF(AND(AE8&lt;&gt;"",AF8=""),"x",IF(AND(AE8="",AF8&lt;&gt;""),"x",""))</f>
        <v/>
      </c>
    </row>
    <row r="9" spans="1:33" ht="26.1" customHeight="1">
      <c r="A9" s="415" t="s">
        <v>368</v>
      </c>
      <c r="B9" s="491"/>
      <c r="C9" s="540"/>
      <c r="D9" s="412"/>
      <c r="E9" s="412"/>
      <c r="F9" s="411"/>
      <c r="G9" s="540"/>
      <c r="H9" s="491"/>
      <c r="I9" s="540"/>
      <c r="J9" s="412"/>
      <c r="K9" s="412"/>
      <c r="L9" s="488"/>
      <c r="M9" s="412"/>
      <c r="N9" s="411"/>
      <c r="O9" s="540"/>
      <c r="P9" s="412"/>
      <c r="Q9" s="412"/>
      <c r="R9" s="411"/>
      <c r="S9" s="540"/>
      <c r="T9" s="491"/>
      <c r="U9" s="540"/>
      <c r="V9" s="491"/>
      <c r="W9" s="540"/>
      <c r="X9" s="491"/>
      <c r="Y9" s="542"/>
      <c r="Z9" s="559">
        <f t="shared" si="1"/>
        <v>0</v>
      </c>
      <c r="AA9" s="558">
        <f t="shared" si="2"/>
        <v>0</v>
      </c>
      <c r="AB9" s="562">
        <f t="shared" si="3"/>
        <v>0</v>
      </c>
      <c r="AC9" s="563">
        <f t="shared" si="4"/>
        <v>0</v>
      </c>
      <c r="AD9" s="135" t="str">
        <f t="shared" si="0"/>
        <v/>
      </c>
      <c r="AE9" s="655"/>
      <c r="AF9" s="655"/>
      <c r="AG9" s="121" t="str">
        <f>IF(AND(AE9&lt;&gt;"",AF9=""),"x",IF(AND(AE9="",AF9&lt;&gt;""),"x",""))</f>
        <v/>
      </c>
    </row>
    <row r="10" spans="1:33" ht="26.1" customHeight="1">
      <c r="A10" s="415" t="s">
        <v>376</v>
      </c>
      <c r="B10" s="491"/>
      <c r="C10" s="540"/>
      <c r="D10" s="412"/>
      <c r="E10" s="412"/>
      <c r="F10" s="411"/>
      <c r="G10" s="540"/>
      <c r="H10" s="491"/>
      <c r="I10" s="540"/>
      <c r="J10" s="412"/>
      <c r="K10" s="412"/>
      <c r="L10" s="488"/>
      <c r="M10" s="412"/>
      <c r="N10" s="411"/>
      <c r="O10" s="540"/>
      <c r="P10" s="412"/>
      <c r="Q10" s="412"/>
      <c r="R10" s="411"/>
      <c r="S10" s="540"/>
      <c r="T10" s="491"/>
      <c r="U10" s="540"/>
      <c r="V10" s="491"/>
      <c r="W10" s="540"/>
      <c r="X10" s="491"/>
      <c r="Y10" s="542"/>
      <c r="Z10" s="559">
        <f t="shared" si="1"/>
        <v>0</v>
      </c>
      <c r="AA10" s="558">
        <f t="shared" si="2"/>
        <v>0</v>
      </c>
      <c r="AB10" s="562">
        <f t="shared" si="3"/>
        <v>0</v>
      </c>
      <c r="AC10" s="563">
        <f t="shared" si="4"/>
        <v>0</v>
      </c>
      <c r="AD10" s="135" t="str">
        <f t="shared" si="0"/>
        <v/>
      </c>
      <c r="AE10" s="655"/>
      <c r="AF10" s="655"/>
      <c r="AG10" s="121" t="str">
        <f>IF(AND(AE10&lt;&gt;"",AF10=""),"x",IF(AND(AE10="",AF10&lt;&gt;""),"x",""))</f>
        <v/>
      </c>
    </row>
    <row r="11" spans="1:33" ht="26.1" customHeight="1">
      <c r="A11" s="733" t="s">
        <v>1555</v>
      </c>
      <c r="B11" s="491"/>
      <c r="C11" s="540"/>
      <c r="D11" s="412"/>
      <c r="E11" s="412"/>
      <c r="F11" s="411"/>
      <c r="G11" s="540"/>
      <c r="H11" s="491"/>
      <c r="I11" s="540"/>
      <c r="J11" s="412"/>
      <c r="K11" s="412"/>
      <c r="L11" s="488"/>
      <c r="M11" s="412"/>
      <c r="N11" s="411"/>
      <c r="O11" s="540"/>
      <c r="P11" s="412"/>
      <c r="Q11" s="412"/>
      <c r="R11" s="411"/>
      <c r="S11" s="540"/>
      <c r="T11" s="491"/>
      <c r="U11" s="540"/>
      <c r="V11" s="491"/>
      <c r="W11" s="540"/>
      <c r="X11" s="491"/>
      <c r="Y11" s="542"/>
      <c r="Z11" s="559">
        <f t="shared" si="1"/>
        <v>0</v>
      </c>
      <c r="AA11" s="558">
        <f t="shared" si="2"/>
        <v>0</v>
      </c>
      <c r="AB11" s="562">
        <f t="shared" si="3"/>
        <v>0</v>
      </c>
      <c r="AC11" s="563">
        <f t="shared" si="4"/>
        <v>0</v>
      </c>
      <c r="AD11" s="135" t="str">
        <f t="shared" si="0"/>
        <v/>
      </c>
      <c r="AE11" s="168"/>
      <c r="AF11" s="168"/>
    </row>
    <row r="12" spans="1:33" ht="26.1" customHeight="1">
      <c r="A12" s="415" t="s">
        <v>407</v>
      </c>
      <c r="B12" s="491"/>
      <c r="C12" s="540"/>
      <c r="D12" s="412"/>
      <c r="E12" s="412"/>
      <c r="F12" s="411"/>
      <c r="G12" s="540"/>
      <c r="H12" s="491"/>
      <c r="I12" s="540"/>
      <c r="J12" s="412"/>
      <c r="K12" s="412"/>
      <c r="L12" s="488"/>
      <c r="M12" s="412"/>
      <c r="N12" s="411"/>
      <c r="O12" s="540"/>
      <c r="P12" s="412"/>
      <c r="Q12" s="412"/>
      <c r="R12" s="411"/>
      <c r="S12" s="540"/>
      <c r="T12" s="491"/>
      <c r="U12" s="540"/>
      <c r="V12" s="491"/>
      <c r="W12" s="540"/>
      <c r="X12" s="491"/>
      <c r="Y12" s="542"/>
      <c r="Z12" s="559">
        <f t="shared" si="1"/>
        <v>0</v>
      </c>
      <c r="AA12" s="558">
        <f t="shared" si="2"/>
        <v>0</v>
      </c>
      <c r="AB12" s="562">
        <f t="shared" si="3"/>
        <v>0</v>
      </c>
      <c r="AC12" s="563">
        <f t="shared" si="4"/>
        <v>0</v>
      </c>
      <c r="AD12" s="135" t="str">
        <f t="shared" si="0"/>
        <v/>
      </c>
      <c r="AE12" s="168"/>
      <c r="AF12" s="168"/>
    </row>
    <row r="13" spans="1:33" ht="26.1" customHeight="1">
      <c r="A13" s="415" t="s">
        <v>411</v>
      </c>
      <c r="B13" s="491"/>
      <c r="C13" s="540"/>
      <c r="D13" s="412"/>
      <c r="E13" s="412"/>
      <c r="F13" s="411"/>
      <c r="G13" s="540"/>
      <c r="H13" s="491"/>
      <c r="I13" s="540"/>
      <c r="J13" s="412"/>
      <c r="K13" s="412"/>
      <c r="L13" s="488"/>
      <c r="M13" s="412"/>
      <c r="N13" s="411"/>
      <c r="O13" s="540"/>
      <c r="P13" s="412"/>
      <c r="Q13" s="412"/>
      <c r="R13" s="411"/>
      <c r="S13" s="540"/>
      <c r="T13" s="491"/>
      <c r="U13" s="540"/>
      <c r="V13" s="491"/>
      <c r="W13" s="540"/>
      <c r="X13" s="491"/>
      <c r="Y13" s="542"/>
      <c r="Z13" s="559">
        <f t="shared" si="1"/>
        <v>0</v>
      </c>
      <c r="AA13" s="558">
        <f t="shared" si="2"/>
        <v>0</v>
      </c>
      <c r="AB13" s="562">
        <f t="shared" si="3"/>
        <v>0</v>
      </c>
      <c r="AC13" s="563">
        <f t="shared" si="4"/>
        <v>0</v>
      </c>
      <c r="AD13" s="135" t="str">
        <f t="shared" si="0"/>
        <v/>
      </c>
      <c r="AE13" s="656"/>
      <c r="AF13" s="656"/>
      <c r="AG13" s="121" t="str">
        <f>IF(AND(AE13&lt;&gt;"",AF13=""),"x",IF(AND(AE13="",AF13&lt;&gt;""),"x",""))</f>
        <v/>
      </c>
    </row>
    <row r="14" spans="1:33" ht="26.1" hidden="1" customHeight="1">
      <c r="A14" s="413" t="s">
        <v>413</v>
      </c>
      <c r="B14" s="488"/>
      <c r="C14" s="412"/>
      <c r="D14" s="412"/>
      <c r="E14" s="412"/>
      <c r="F14" s="412"/>
      <c r="G14" s="412"/>
      <c r="H14" s="488"/>
      <c r="I14" s="412"/>
      <c r="J14" s="412"/>
      <c r="K14" s="412"/>
      <c r="L14" s="488"/>
      <c r="M14" s="412"/>
      <c r="N14" s="412"/>
      <c r="O14" s="412"/>
      <c r="P14" s="412"/>
      <c r="Q14" s="412"/>
      <c r="R14" s="412"/>
      <c r="S14" s="412"/>
      <c r="T14" s="488"/>
      <c r="U14" s="412"/>
      <c r="V14" s="488"/>
      <c r="W14" s="412"/>
      <c r="X14" s="488"/>
      <c r="Y14" s="543"/>
      <c r="Z14" s="559">
        <f t="shared" si="1"/>
        <v>0</v>
      </c>
      <c r="AA14" s="558">
        <f t="shared" si="2"/>
        <v>0</v>
      </c>
      <c r="AB14" s="562">
        <f t="shared" si="3"/>
        <v>0</v>
      </c>
      <c r="AC14" s="563">
        <f t="shared" si="4"/>
        <v>0</v>
      </c>
      <c r="AD14" s="135" t="str">
        <f t="shared" si="0"/>
        <v/>
      </c>
      <c r="AE14" s="168"/>
      <c r="AF14" s="168"/>
    </row>
    <row r="15" spans="1:33" ht="26.1" customHeight="1">
      <c r="A15" s="415" t="s">
        <v>1234</v>
      </c>
      <c r="B15" s="491"/>
      <c r="C15" s="540"/>
      <c r="D15" s="412"/>
      <c r="E15" s="412"/>
      <c r="F15" s="411"/>
      <c r="G15" s="540"/>
      <c r="H15" s="491"/>
      <c r="I15" s="540"/>
      <c r="J15" s="412"/>
      <c r="K15" s="412"/>
      <c r="L15" s="488"/>
      <c r="M15" s="412"/>
      <c r="N15" s="411"/>
      <c r="O15" s="540"/>
      <c r="P15" s="412"/>
      <c r="Q15" s="412"/>
      <c r="R15" s="411"/>
      <c r="S15" s="540"/>
      <c r="T15" s="491"/>
      <c r="U15" s="540"/>
      <c r="V15" s="491"/>
      <c r="W15" s="540"/>
      <c r="X15" s="491"/>
      <c r="Y15" s="542"/>
      <c r="Z15" s="559">
        <f t="shared" si="1"/>
        <v>0</v>
      </c>
      <c r="AA15" s="558">
        <f t="shared" si="2"/>
        <v>0</v>
      </c>
      <c r="AB15" s="562">
        <f t="shared" si="3"/>
        <v>0</v>
      </c>
      <c r="AC15" s="563">
        <f t="shared" si="4"/>
        <v>0</v>
      </c>
      <c r="AD15" s="135" t="str">
        <f t="shared" si="0"/>
        <v/>
      </c>
      <c r="AE15" s="168"/>
      <c r="AF15" s="168"/>
    </row>
    <row r="16" spans="1:33" ht="26.1" customHeight="1">
      <c r="A16" s="415" t="s">
        <v>1235</v>
      </c>
      <c r="B16" s="491"/>
      <c r="C16" s="540"/>
      <c r="D16" s="412"/>
      <c r="E16" s="412"/>
      <c r="F16" s="411"/>
      <c r="G16" s="540"/>
      <c r="H16" s="491"/>
      <c r="I16" s="540"/>
      <c r="J16" s="412"/>
      <c r="K16" s="412"/>
      <c r="L16" s="488"/>
      <c r="M16" s="412"/>
      <c r="N16" s="411"/>
      <c r="O16" s="540"/>
      <c r="P16" s="412"/>
      <c r="Q16" s="412"/>
      <c r="R16" s="411"/>
      <c r="S16" s="540"/>
      <c r="T16" s="491"/>
      <c r="U16" s="540"/>
      <c r="V16" s="491"/>
      <c r="W16" s="540"/>
      <c r="X16" s="491"/>
      <c r="Y16" s="542"/>
      <c r="Z16" s="559">
        <f t="shared" si="1"/>
        <v>0</v>
      </c>
      <c r="AA16" s="558">
        <f t="shared" si="2"/>
        <v>0</v>
      </c>
      <c r="AB16" s="562">
        <f t="shared" si="3"/>
        <v>0</v>
      </c>
      <c r="AC16" s="563">
        <f t="shared" si="4"/>
        <v>0</v>
      </c>
      <c r="AD16" s="135" t="str">
        <f t="shared" si="0"/>
        <v/>
      </c>
      <c r="AE16" s="656"/>
      <c r="AF16" s="656"/>
      <c r="AG16" s="121" t="str">
        <f>IF(AND(AE16&lt;&gt;"",AF16=""),"x",IF(AND(AE16="",AF16&lt;&gt;""),"x",""))</f>
        <v/>
      </c>
    </row>
    <row r="17" spans="1:33" ht="26.1" customHeight="1">
      <c r="A17" s="415" t="s">
        <v>480</v>
      </c>
      <c r="B17" s="491"/>
      <c r="C17" s="540"/>
      <c r="D17" s="412"/>
      <c r="E17" s="412"/>
      <c r="F17" s="411"/>
      <c r="G17" s="540"/>
      <c r="H17" s="491"/>
      <c r="I17" s="540"/>
      <c r="J17" s="412"/>
      <c r="K17" s="412"/>
      <c r="L17" s="488"/>
      <c r="M17" s="412"/>
      <c r="N17" s="411"/>
      <c r="O17" s="540"/>
      <c r="P17" s="412"/>
      <c r="Q17" s="412"/>
      <c r="R17" s="411"/>
      <c r="S17" s="540"/>
      <c r="T17" s="491"/>
      <c r="U17" s="540"/>
      <c r="V17" s="491"/>
      <c r="W17" s="540"/>
      <c r="X17" s="491"/>
      <c r="Y17" s="542"/>
      <c r="Z17" s="559">
        <f t="shared" si="1"/>
        <v>0</v>
      </c>
      <c r="AA17" s="558">
        <f t="shared" si="2"/>
        <v>0</v>
      </c>
      <c r="AB17" s="562">
        <f t="shared" si="3"/>
        <v>0</v>
      </c>
      <c r="AC17" s="563">
        <f t="shared" si="4"/>
        <v>0</v>
      </c>
      <c r="AD17" s="135" t="str">
        <f t="shared" si="0"/>
        <v/>
      </c>
      <c r="AE17" s="656"/>
      <c r="AF17" s="656"/>
      <c r="AG17" s="121" t="str">
        <f>IF(AND(AE17&lt;&gt;"",AF17=""),"x",IF(AND(AE17="",AF17&lt;&gt;""),"x",""))</f>
        <v/>
      </c>
    </row>
    <row r="18" spans="1:33" ht="26.1" customHeight="1">
      <c r="A18" s="415" t="s">
        <v>504</v>
      </c>
      <c r="B18" s="491"/>
      <c r="C18" s="540"/>
      <c r="D18" s="412"/>
      <c r="E18" s="412"/>
      <c r="F18" s="411"/>
      <c r="G18" s="540"/>
      <c r="H18" s="491"/>
      <c r="I18" s="540"/>
      <c r="J18" s="412"/>
      <c r="K18" s="412"/>
      <c r="L18" s="488"/>
      <c r="M18" s="412"/>
      <c r="N18" s="411"/>
      <c r="O18" s="540"/>
      <c r="P18" s="412"/>
      <c r="Q18" s="412"/>
      <c r="R18" s="411"/>
      <c r="S18" s="540"/>
      <c r="T18" s="491"/>
      <c r="U18" s="540"/>
      <c r="V18" s="491"/>
      <c r="W18" s="540"/>
      <c r="X18" s="491"/>
      <c r="Y18" s="542"/>
      <c r="Z18" s="559">
        <f t="shared" si="1"/>
        <v>0</v>
      </c>
      <c r="AA18" s="558">
        <f t="shared" si="2"/>
        <v>0</v>
      </c>
      <c r="AB18" s="562">
        <f t="shared" si="3"/>
        <v>0</v>
      </c>
      <c r="AC18" s="563">
        <f t="shared" si="4"/>
        <v>0</v>
      </c>
      <c r="AD18" s="135" t="str">
        <f t="shared" si="0"/>
        <v/>
      </c>
      <c r="AE18" s="168"/>
      <c r="AF18" s="168"/>
    </row>
    <row r="19" spans="1:33" ht="26.1" customHeight="1">
      <c r="A19" s="415" t="s">
        <v>1236</v>
      </c>
      <c r="B19" s="491"/>
      <c r="C19" s="540"/>
      <c r="D19" s="412"/>
      <c r="E19" s="412"/>
      <c r="F19" s="411"/>
      <c r="G19" s="540"/>
      <c r="H19" s="491"/>
      <c r="I19" s="540"/>
      <c r="J19" s="412"/>
      <c r="K19" s="412"/>
      <c r="L19" s="488"/>
      <c r="M19" s="412"/>
      <c r="N19" s="411"/>
      <c r="O19" s="540"/>
      <c r="P19" s="412"/>
      <c r="Q19" s="412"/>
      <c r="R19" s="411"/>
      <c r="S19" s="540"/>
      <c r="T19" s="491"/>
      <c r="U19" s="540"/>
      <c r="V19" s="491"/>
      <c r="W19" s="540"/>
      <c r="X19" s="491"/>
      <c r="Y19" s="542"/>
      <c r="Z19" s="559">
        <f t="shared" si="1"/>
        <v>0</v>
      </c>
      <c r="AA19" s="558">
        <f t="shared" si="2"/>
        <v>0</v>
      </c>
      <c r="AB19" s="562">
        <f t="shared" si="3"/>
        <v>0</v>
      </c>
      <c r="AC19" s="563">
        <f t="shared" si="4"/>
        <v>0</v>
      </c>
      <c r="AD19" s="135" t="str">
        <f t="shared" si="0"/>
        <v/>
      </c>
      <c r="AE19" s="168"/>
      <c r="AF19" s="168"/>
    </row>
    <row r="20" spans="1:33" ht="26.1" customHeight="1">
      <c r="A20" s="415" t="s">
        <v>509</v>
      </c>
      <c r="B20" s="491"/>
      <c r="C20" s="540"/>
      <c r="D20" s="412"/>
      <c r="E20" s="412"/>
      <c r="F20" s="411"/>
      <c r="G20" s="540"/>
      <c r="H20" s="491"/>
      <c r="I20" s="540"/>
      <c r="J20" s="412"/>
      <c r="K20" s="412"/>
      <c r="L20" s="488"/>
      <c r="M20" s="412"/>
      <c r="N20" s="411"/>
      <c r="O20" s="540"/>
      <c r="P20" s="412"/>
      <c r="Q20" s="412"/>
      <c r="R20" s="411"/>
      <c r="S20" s="540"/>
      <c r="T20" s="491"/>
      <c r="U20" s="540"/>
      <c r="V20" s="491"/>
      <c r="W20" s="540"/>
      <c r="X20" s="491"/>
      <c r="Y20" s="542"/>
      <c r="Z20" s="559">
        <f t="shared" si="1"/>
        <v>0</v>
      </c>
      <c r="AA20" s="558">
        <f t="shared" si="2"/>
        <v>0</v>
      </c>
      <c r="AB20" s="562">
        <f t="shared" si="3"/>
        <v>0</v>
      </c>
      <c r="AC20" s="563">
        <f t="shared" si="4"/>
        <v>0</v>
      </c>
      <c r="AD20" s="135" t="str">
        <f t="shared" si="0"/>
        <v/>
      </c>
      <c r="AE20" s="656"/>
      <c r="AF20" s="656"/>
      <c r="AG20" s="121" t="str">
        <f>IF(AND(AE20&lt;&gt;"",AF20=""),"x",IF(AND(AE20="",AF20&lt;&gt;""),"x",""))</f>
        <v/>
      </c>
    </row>
    <row r="21" spans="1:33" ht="26.1" customHeight="1">
      <c r="A21" s="415" t="s">
        <v>1237</v>
      </c>
      <c r="B21" s="491"/>
      <c r="C21" s="540"/>
      <c r="D21" s="412"/>
      <c r="E21" s="412"/>
      <c r="F21" s="411"/>
      <c r="G21" s="540"/>
      <c r="H21" s="491"/>
      <c r="I21" s="540"/>
      <c r="J21" s="412"/>
      <c r="K21" s="412"/>
      <c r="L21" s="488"/>
      <c r="M21" s="412"/>
      <c r="N21" s="411"/>
      <c r="O21" s="540"/>
      <c r="P21" s="412"/>
      <c r="Q21" s="412"/>
      <c r="R21" s="411"/>
      <c r="S21" s="540"/>
      <c r="T21" s="491"/>
      <c r="U21" s="540"/>
      <c r="V21" s="491"/>
      <c r="W21" s="540"/>
      <c r="X21" s="491"/>
      <c r="Y21" s="542"/>
      <c r="Z21" s="559">
        <f t="shared" si="1"/>
        <v>0</v>
      </c>
      <c r="AA21" s="558">
        <f t="shared" si="2"/>
        <v>0</v>
      </c>
      <c r="AB21" s="562">
        <f t="shared" si="3"/>
        <v>0</v>
      </c>
      <c r="AC21" s="563">
        <f t="shared" si="4"/>
        <v>0</v>
      </c>
      <c r="AD21" s="135" t="str">
        <f t="shared" si="0"/>
        <v/>
      </c>
      <c r="AE21" s="168"/>
      <c r="AF21" s="168"/>
    </row>
    <row r="22" spans="1:33" ht="26.1" customHeight="1">
      <c r="A22" s="415" t="s">
        <v>1238</v>
      </c>
      <c r="B22" s="491"/>
      <c r="C22" s="540"/>
      <c r="D22" s="412"/>
      <c r="E22" s="412"/>
      <c r="F22" s="411"/>
      <c r="G22" s="540"/>
      <c r="H22" s="491"/>
      <c r="I22" s="540"/>
      <c r="J22" s="412"/>
      <c r="K22" s="412"/>
      <c r="L22" s="488"/>
      <c r="M22" s="412"/>
      <c r="N22" s="411"/>
      <c r="O22" s="540"/>
      <c r="P22" s="412"/>
      <c r="Q22" s="412"/>
      <c r="R22" s="411"/>
      <c r="S22" s="540"/>
      <c r="T22" s="491"/>
      <c r="U22" s="540"/>
      <c r="V22" s="491"/>
      <c r="W22" s="540"/>
      <c r="X22" s="491"/>
      <c r="Y22" s="542"/>
      <c r="Z22" s="559">
        <f t="shared" si="1"/>
        <v>0</v>
      </c>
      <c r="AA22" s="558">
        <f t="shared" si="2"/>
        <v>0</v>
      </c>
      <c r="AB22" s="562">
        <f t="shared" si="3"/>
        <v>0</v>
      </c>
      <c r="AC22" s="563">
        <f t="shared" si="4"/>
        <v>0</v>
      </c>
      <c r="AD22" s="135" t="str">
        <f t="shared" si="0"/>
        <v/>
      </c>
      <c r="AE22" s="168"/>
      <c r="AF22" s="168"/>
    </row>
    <row r="23" spans="1:33" ht="26.1" customHeight="1">
      <c r="A23" s="415" t="s">
        <v>1239</v>
      </c>
      <c r="B23" s="491"/>
      <c r="C23" s="540"/>
      <c r="D23" s="412"/>
      <c r="E23" s="412"/>
      <c r="F23" s="411"/>
      <c r="G23" s="540"/>
      <c r="H23" s="491"/>
      <c r="I23" s="540"/>
      <c r="J23" s="412"/>
      <c r="K23" s="412"/>
      <c r="L23" s="488"/>
      <c r="M23" s="412"/>
      <c r="N23" s="411"/>
      <c r="O23" s="540"/>
      <c r="P23" s="412"/>
      <c r="Q23" s="412"/>
      <c r="R23" s="411"/>
      <c r="S23" s="540"/>
      <c r="T23" s="491"/>
      <c r="U23" s="540"/>
      <c r="V23" s="491"/>
      <c r="W23" s="540"/>
      <c r="X23" s="491"/>
      <c r="Y23" s="542"/>
      <c r="Z23" s="559">
        <f t="shared" si="1"/>
        <v>0</v>
      </c>
      <c r="AA23" s="558">
        <f t="shared" si="2"/>
        <v>0</v>
      </c>
      <c r="AB23" s="562">
        <f t="shared" si="3"/>
        <v>0</v>
      </c>
      <c r="AC23" s="563">
        <f t="shared" si="4"/>
        <v>0</v>
      </c>
      <c r="AD23" s="135" t="str">
        <f t="shared" si="0"/>
        <v/>
      </c>
      <c r="AE23" s="656"/>
      <c r="AF23" s="656"/>
      <c r="AG23" s="121" t="str">
        <f>IF(AND(AE23&lt;&gt;"",AF23=""),"x",IF(AND(AE23="",AF23&lt;&gt;""),"x",""))</f>
        <v/>
      </c>
    </row>
    <row r="24" spans="1:33" ht="26.1" customHeight="1">
      <c r="A24" s="415" t="s">
        <v>1240</v>
      </c>
      <c r="B24" s="491"/>
      <c r="C24" s="540"/>
      <c r="D24" s="412"/>
      <c r="E24" s="412"/>
      <c r="F24" s="411"/>
      <c r="G24" s="540"/>
      <c r="H24" s="491"/>
      <c r="I24" s="540"/>
      <c r="J24" s="412"/>
      <c r="K24" s="412"/>
      <c r="L24" s="488"/>
      <c r="M24" s="412"/>
      <c r="N24" s="411"/>
      <c r="O24" s="540"/>
      <c r="P24" s="412"/>
      <c r="Q24" s="412"/>
      <c r="R24" s="411"/>
      <c r="S24" s="540"/>
      <c r="T24" s="491"/>
      <c r="U24" s="540"/>
      <c r="V24" s="491"/>
      <c r="W24" s="540"/>
      <c r="X24" s="491"/>
      <c r="Y24" s="542"/>
      <c r="Z24" s="559">
        <f t="shared" si="1"/>
        <v>0</v>
      </c>
      <c r="AA24" s="558">
        <f t="shared" si="2"/>
        <v>0</v>
      </c>
      <c r="AB24" s="562">
        <f t="shared" si="3"/>
        <v>0</v>
      </c>
      <c r="AC24" s="563">
        <f t="shared" si="4"/>
        <v>0</v>
      </c>
      <c r="AD24" s="135" t="str">
        <f t="shared" si="0"/>
        <v/>
      </c>
      <c r="AE24" s="168"/>
      <c r="AF24" s="168"/>
    </row>
    <row r="25" spans="1:33" ht="26.1" customHeight="1">
      <c r="A25" s="415" t="s">
        <v>574</v>
      </c>
      <c r="B25" s="491"/>
      <c r="C25" s="540"/>
      <c r="D25" s="412"/>
      <c r="E25" s="412"/>
      <c r="F25" s="411"/>
      <c r="G25" s="540"/>
      <c r="H25" s="491"/>
      <c r="I25" s="540"/>
      <c r="J25" s="412"/>
      <c r="K25" s="412"/>
      <c r="L25" s="488"/>
      <c r="M25" s="412"/>
      <c r="N25" s="411"/>
      <c r="O25" s="540"/>
      <c r="P25" s="412"/>
      <c r="Q25" s="412"/>
      <c r="R25" s="411"/>
      <c r="S25" s="540"/>
      <c r="T25" s="491"/>
      <c r="U25" s="540"/>
      <c r="V25" s="491"/>
      <c r="W25" s="540"/>
      <c r="X25" s="491"/>
      <c r="Y25" s="542"/>
      <c r="Z25" s="559">
        <f t="shared" si="1"/>
        <v>0</v>
      </c>
      <c r="AA25" s="558">
        <f t="shared" si="2"/>
        <v>0</v>
      </c>
      <c r="AB25" s="562">
        <f t="shared" si="3"/>
        <v>0</v>
      </c>
      <c r="AC25" s="563">
        <f t="shared" si="4"/>
        <v>0</v>
      </c>
      <c r="AD25" s="135" t="str">
        <f t="shared" si="0"/>
        <v/>
      </c>
    </row>
    <row r="26" spans="1:33" ht="26.1" customHeight="1">
      <c r="A26" s="415" t="s">
        <v>578</v>
      </c>
      <c r="B26" s="491"/>
      <c r="C26" s="540"/>
      <c r="D26" s="412"/>
      <c r="E26" s="412"/>
      <c r="F26" s="411"/>
      <c r="G26" s="540"/>
      <c r="H26" s="491"/>
      <c r="I26" s="540"/>
      <c r="J26" s="412"/>
      <c r="K26" s="412"/>
      <c r="L26" s="488"/>
      <c r="M26" s="412"/>
      <c r="N26" s="411"/>
      <c r="O26" s="540"/>
      <c r="P26" s="412"/>
      <c r="Q26" s="412"/>
      <c r="R26" s="411"/>
      <c r="S26" s="540"/>
      <c r="T26" s="491"/>
      <c r="U26" s="540"/>
      <c r="V26" s="491"/>
      <c r="W26" s="540"/>
      <c r="X26" s="491"/>
      <c r="Y26" s="542"/>
      <c r="Z26" s="559">
        <f t="shared" si="1"/>
        <v>0</v>
      </c>
      <c r="AA26" s="558">
        <f t="shared" si="2"/>
        <v>0</v>
      </c>
      <c r="AB26" s="562">
        <f t="shared" si="3"/>
        <v>0</v>
      </c>
      <c r="AC26" s="563">
        <f t="shared" si="4"/>
        <v>0</v>
      </c>
      <c r="AD26" s="135" t="str">
        <f t="shared" si="0"/>
        <v/>
      </c>
    </row>
    <row r="27" spans="1:33" ht="26.1" customHeight="1">
      <c r="A27" s="415" t="s">
        <v>799</v>
      </c>
      <c r="B27" s="491"/>
      <c r="C27" s="540"/>
      <c r="D27" s="412"/>
      <c r="E27" s="412"/>
      <c r="F27" s="411"/>
      <c r="G27" s="540"/>
      <c r="H27" s="491"/>
      <c r="I27" s="540"/>
      <c r="J27" s="412"/>
      <c r="K27" s="412"/>
      <c r="L27" s="488"/>
      <c r="M27" s="412"/>
      <c r="N27" s="411"/>
      <c r="O27" s="540"/>
      <c r="P27" s="412"/>
      <c r="Q27" s="412"/>
      <c r="R27" s="411"/>
      <c r="S27" s="540"/>
      <c r="T27" s="491"/>
      <c r="U27" s="540"/>
      <c r="V27" s="491"/>
      <c r="W27" s="540"/>
      <c r="X27" s="491"/>
      <c r="Y27" s="542"/>
      <c r="Z27" s="559">
        <f t="shared" si="1"/>
        <v>0</v>
      </c>
      <c r="AA27" s="558">
        <f t="shared" si="2"/>
        <v>0</v>
      </c>
      <c r="AB27" s="562">
        <f t="shared" si="3"/>
        <v>0</v>
      </c>
      <c r="AC27" s="563">
        <f t="shared" si="4"/>
        <v>0</v>
      </c>
      <c r="AD27" s="135" t="str">
        <f t="shared" si="0"/>
        <v/>
      </c>
    </row>
    <row r="28" spans="1:33" ht="26.1" customHeight="1">
      <c r="A28" s="415" t="s">
        <v>584</v>
      </c>
      <c r="B28" s="491"/>
      <c r="C28" s="540"/>
      <c r="D28" s="412"/>
      <c r="E28" s="412"/>
      <c r="F28" s="411"/>
      <c r="G28" s="540"/>
      <c r="H28" s="491"/>
      <c r="I28" s="540"/>
      <c r="J28" s="412"/>
      <c r="K28" s="412"/>
      <c r="L28" s="488"/>
      <c r="M28" s="412"/>
      <c r="N28" s="411"/>
      <c r="O28" s="540"/>
      <c r="P28" s="412"/>
      <c r="Q28" s="412"/>
      <c r="R28" s="411"/>
      <c r="S28" s="540"/>
      <c r="T28" s="491"/>
      <c r="U28" s="540"/>
      <c r="V28" s="491"/>
      <c r="W28" s="540"/>
      <c r="X28" s="491"/>
      <c r="Y28" s="542"/>
      <c r="Z28" s="559">
        <f t="shared" si="1"/>
        <v>0</v>
      </c>
      <c r="AA28" s="558">
        <f t="shared" si="2"/>
        <v>0</v>
      </c>
      <c r="AB28" s="562">
        <f t="shared" si="3"/>
        <v>0</v>
      </c>
      <c r="AC28" s="563">
        <f t="shared" si="4"/>
        <v>0</v>
      </c>
      <c r="AD28" s="135" t="str">
        <f t="shared" si="0"/>
        <v/>
      </c>
      <c r="AE28" s="655"/>
      <c r="AF28" s="655"/>
      <c r="AG28" s="121" t="str">
        <f>IF(AND(AE28&lt;&gt;"",AF28=""),"x",IF(AND(AE28="",AF28&lt;&gt;""),"x",""))</f>
        <v/>
      </c>
    </row>
    <row r="29" spans="1:33" ht="26.1" customHeight="1">
      <c r="A29" s="415" t="s">
        <v>1241</v>
      </c>
      <c r="B29" s="491"/>
      <c r="C29" s="540"/>
      <c r="D29" s="412"/>
      <c r="E29" s="412"/>
      <c r="F29" s="411"/>
      <c r="G29" s="540"/>
      <c r="H29" s="491"/>
      <c r="I29" s="540"/>
      <c r="J29" s="412"/>
      <c r="K29" s="412"/>
      <c r="L29" s="488"/>
      <c r="M29" s="412"/>
      <c r="N29" s="411"/>
      <c r="O29" s="540"/>
      <c r="P29" s="412"/>
      <c r="Q29" s="412"/>
      <c r="R29" s="411"/>
      <c r="S29" s="540"/>
      <c r="T29" s="491"/>
      <c r="U29" s="540"/>
      <c r="V29" s="491"/>
      <c r="W29" s="540"/>
      <c r="X29" s="491"/>
      <c r="Y29" s="542"/>
      <c r="Z29" s="559">
        <f t="shared" si="1"/>
        <v>0</v>
      </c>
      <c r="AA29" s="558">
        <f t="shared" si="2"/>
        <v>0</v>
      </c>
      <c r="AB29" s="562">
        <f t="shared" si="3"/>
        <v>0</v>
      </c>
      <c r="AC29" s="563">
        <f t="shared" si="4"/>
        <v>0</v>
      </c>
      <c r="AD29" s="135" t="str">
        <f t="shared" si="0"/>
        <v/>
      </c>
    </row>
    <row r="30" spans="1:33" ht="26.1" customHeight="1">
      <c r="A30" s="415" t="s">
        <v>592</v>
      </c>
      <c r="B30" s="491"/>
      <c r="C30" s="540"/>
      <c r="D30" s="412"/>
      <c r="E30" s="412"/>
      <c r="F30" s="411"/>
      <c r="G30" s="540"/>
      <c r="H30" s="491"/>
      <c r="I30" s="540"/>
      <c r="J30" s="412"/>
      <c r="K30" s="412"/>
      <c r="L30" s="488"/>
      <c r="M30" s="412"/>
      <c r="N30" s="411"/>
      <c r="O30" s="540"/>
      <c r="P30" s="412"/>
      <c r="Q30" s="412"/>
      <c r="R30" s="411"/>
      <c r="S30" s="540"/>
      <c r="T30" s="491"/>
      <c r="U30" s="540"/>
      <c r="V30" s="491"/>
      <c r="W30" s="540"/>
      <c r="X30" s="491"/>
      <c r="Y30" s="542"/>
      <c r="Z30" s="559">
        <f t="shared" si="1"/>
        <v>0</v>
      </c>
      <c r="AA30" s="558">
        <f t="shared" si="2"/>
        <v>0</v>
      </c>
      <c r="AB30" s="562">
        <f t="shared" si="3"/>
        <v>0</v>
      </c>
      <c r="AC30" s="563">
        <f t="shared" si="4"/>
        <v>0</v>
      </c>
      <c r="AD30" s="135" t="str">
        <f t="shared" si="0"/>
        <v/>
      </c>
    </row>
    <row r="31" spans="1:33" ht="26.1" customHeight="1">
      <c r="A31" s="415" t="s">
        <v>1100</v>
      </c>
      <c r="B31" s="491"/>
      <c r="C31" s="540"/>
      <c r="D31" s="412"/>
      <c r="E31" s="412"/>
      <c r="F31" s="411"/>
      <c r="G31" s="540"/>
      <c r="H31" s="491"/>
      <c r="I31" s="540"/>
      <c r="J31" s="412"/>
      <c r="K31" s="412"/>
      <c r="L31" s="488"/>
      <c r="M31" s="412"/>
      <c r="N31" s="411"/>
      <c r="O31" s="540"/>
      <c r="P31" s="412"/>
      <c r="Q31" s="412"/>
      <c r="R31" s="411"/>
      <c r="S31" s="540"/>
      <c r="T31" s="491"/>
      <c r="U31" s="540"/>
      <c r="V31" s="491"/>
      <c r="W31" s="540"/>
      <c r="X31" s="491"/>
      <c r="Y31" s="542"/>
      <c r="Z31" s="559">
        <f t="shared" si="1"/>
        <v>0</v>
      </c>
      <c r="AA31" s="558">
        <f t="shared" si="2"/>
        <v>0</v>
      </c>
      <c r="AB31" s="562">
        <f t="shared" si="3"/>
        <v>0</v>
      </c>
      <c r="AC31" s="563">
        <f t="shared" si="4"/>
        <v>0</v>
      </c>
      <c r="AD31" s="135" t="str">
        <f t="shared" si="0"/>
        <v/>
      </c>
    </row>
    <row r="32" spans="1:33" ht="26.1" customHeight="1">
      <c r="A32" s="415" t="s">
        <v>750</v>
      </c>
      <c r="B32" s="491"/>
      <c r="C32" s="540"/>
      <c r="D32" s="412"/>
      <c r="E32" s="412"/>
      <c r="F32" s="411"/>
      <c r="G32" s="540"/>
      <c r="H32" s="491"/>
      <c r="I32" s="540"/>
      <c r="J32" s="412"/>
      <c r="K32" s="412"/>
      <c r="L32" s="488"/>
      <c r="M32" s="412"/>
      <c r="N32" s="411"/>
      <c r="O32" s="540"/>
      <c r="P32" s="412"/>
      <c r="Q32" s="412"/>
      <c r="R32" s="411"/>
      <c r="S32" s="540"/>
      <c r="T32" s="491"/>
      <c r="U32" s="540"/>
      <c r="V32" s="491"/>
      <c r="W32" s="540"/>
      <c r="X32" s="491"/>
      <c r="Y32" s="542"/>
      <c r="Z32" s="559">
        <f t="shared" si="1"/>
        <v>0</v>
      </c>
      <c r="AA32" s="558">
        <f t="shared" si="2"/>
        <v>0</v>
      </c>
      <c r="AB32" s="562">
        <f t="shared" si="3"/>
        <v>0</v>
      </c>
      <c r="AC32" s="563">
        <f t="shared" si="4"/>
        <v>0</v>
      </c>
      <c r="AD32" s="135" t="str">
        <f t="shared" si="0"/>
        <v/>
      </c>
    </row>
    <row r="33" spans="1:33" ht="26.1" hidden="1" customHeight="1">
      <c r="A33" s="413" t="s">
        <v>1242</v>
      </c>
      <c r="B33" s="488"/>
      <c r="C33" s="412"/>
      <c r="D33" s="412"/>
      <c r="E33" s="412"/>
      <c r="F33" s="412"/>
      <c r="G33" s="412"/>
      <c r="H33" s="488"/>
      <c r="I33" s="412"/>
      <c r="J33" s="412"/>
      <c r="K33" s="412"/>
      <c r="L33" s="488"/>
      <c r="M33" s="412"/>
      <c r="N33" s="412"/>
      <c r="O33" s="412"/>
      <c r="P33" s="412"/>
      <c r="Q33" s="412"/>
      <c r="R33" s="412"/>
      <c r="S33" s="412"/>
      <c r="T33" s="488"/>
      <c r="U33" s="412"/>
      <c r="V33" s="488"/>
      <c r="W33" s="412"/>
      <c r="X33" s="488"/>
      <c r="Y33" s="543"/>
      <c r="Z33" s="559">
        <f t="shared" si="1"/>
        <v>0</v>
      </c>
      <c r="AA33" s="558">
        <f t="shared" si="2"/>
        <v>0</v>
      </c>
      <c r="AB33" s="562">
        <f t="shared" si="3"/>
        <v>0</v>
      </c>
      <c r="AC33" s="563">
        <f t="shared" si="4"/>
        <v>0</v>
      </c>
      <c r="AD33" s="135" t="str">
        <f t="shared" si="0"/>
        <v/>
      </c>
    </row>
    <row r="34" spans="1:33" ht="26.1" customHeight="1">
      <c r="A34" s="415" t="s">
        <v>767</v>
      </c>
      <c r="B34" s="491"/>
      <c r="C34" s="540"/>
      <c r="D34" s="412"/>
      <c r="E34" s="412"/>
      <c r="F34" s="411"/>
      <c r="G34" s="540"/>
      <c r="H34" s="491"/>
      <c r="I34" s="540"/>
      <c r="J34" s="412"/>
      <c r="K34" s="412"/>
      <c r="L34" s="488"/>
      <c r="M34" s="412"/>
      <c r="N34" s="411"/>
      <c r="O34" s="540"/>
      <c r="P34" s="412"/>
      <c r="Q34" s="412"/>
      <c r="R34" s="411"/>
      <c r="S34" s="540"/>
      <c r="T34" s="491"/>
      <c r="U34" s="540"/>
      <c r="V34" s="491"/>
      <c r="W34" s="540"/>
      <c r="X34" s="491"/>
      <c r="Y34" s="542"/>
      <c r="Z34" s="559">
        <f t="shared" si="1"/>
        <v>0</v>
      </c>
      <c r="AA34" s="558">
        <f t="shared" si="2"/>
        <v>0</v>
      </c>
      <c r="AB34" s="562">
        <f t="shared" si="3"/>
        <v>0</v>
      </c>
      <c r="AC34" s="563">
        <f t="shared" si="4"/>
        <v>0</v>
      </c>
      <c r="AD34" s="135" t="str">
        <f t="shared" si="0"/>
        <v/>
      </c>
    </row>
    <row r="35" spans="1:33" ht="26.1" customHeight="1">
      <c r="A35" s="415" t="s">
        <v>771</v>
      </c>
      <c r="B35" s="491"/>
      <c r="C35" s="540"/>
      <c r="D35" s="412"/>
      <c r="E35" s="412"/>
      <c r="F35" s="411"/>
      <c r="G35" s="540"/>
      <c r="H35" s="491"/>
      <c r="I35" s="540"/>
      <c r="J35" s="412"/>
      <c r="K35" s="412"/>
      <c r="L35" s="488"/>
      <c r="M35" s="412"/>
      <c r="N35" s="411"/>
      <c r="O35" s="540"/>
      <c r="P35" s="412"/>
      <c r="Q35" s="412"/>
      <c r="R35" s="411"/>
      <c r="S35" s="540"/>
      <c r="T35" s="491"/>
      <c r="U35" s="540"/>
      <c r="V35" s="491"/>
      <c r="W35" s="540"/>
      <c r="X35" s="491"/>
      <c r="Y35" s="542"/>
      <c r="Z35" s="559">
        <f t="shared" si="1"/>
        <v>0</v>
      </c>
      <c r="AA35" s="558">
        <f t="shared" si="2"/>
        <v>0</v>
      </c>
      <c r="AB35" s="562">
        <f t="shared" si="3"/>
        <v>0</v>
      </c>
      <c r="AC35" s="563">
        <f t="shared" si="4"/>
        <v>0</v>
      </c>
      <c r="AD35" s="135" t="str">
        <f t="shared" si="0"/>
        <v/>
      </c>
      <c r="AE35" s="655"/>
      <c r="AF35" s="655"/>
      <c r="AG35" s="121" t="str">
        <f>IF(AND(AE35&lt;&gt;"",AF35=""),"x",IF(AND(AE35="",AF35&lt;&gt;""),"x",""))</f>
        <v/>
      </c>
    </row>
    <row r="36" spans="1:33" ht="26.1" customHeight="1">
      <c r="A36" s="415" t="s">
        <v>773</v>
      </c>
      <c r="B36" s="491"/>
      <c r="C36" s="540"/>
      <c r="D36" s="412"/>
      <c r="E36" s="412"/>
      <c r="F36" s="411"/>
      <c r="G36" s="540"/>
      <c r="H36" s="491"/>
      <c r="I36" s="540"/>
      <c r="J36" s="412"/>
      <c r="K36" s="412"/>
      <c r="L36" s="488"/>
      <c r="M36" s="412"/>
      <c r="N36" s="411"/>
      <c r="O36" s="540"/>
      <c r="P36" s="412"/>
      <c r="Q36" s="412"/>
      <c r="R36" s="411"/>
      <c r="S36" s="540"/>
      <c r="T36" s="491"/>
      <c r="U36" s="540"/>
      <c r="V36" s="491"/>
      <c r="W36" s="540"/>
      <c r="X36" s="491"/>
      <c r="Y36" s="542"/>
      <c r="Z36" s="559">
        <f t="shared" si="1"/>
        <v>0</v>
      </c>
      <c r="AA36" s="558">
        <f t="shared" si="2"/>
        <v>0</v>
      </c>
      <c r="AB36" s="562">
        <f t="shared" si="3"/>
        <v>0</v>
      </c>
      <c r="AC36" s="563">
        <f t="shared" si="4"/>
        <v>0</v>
      </c>
      <c r="AD36" s="135" t="str">
        <f t="shared" si="0"/>
        <v/>
      </c>
      <c r="AE36" s="655"/>
      <c r="AF36" s="655"/>
      <c r="AG36" s="121" t="str">
        <f>IF(AND(AE36&lt;&gt;"",AF36=""),"x",IF(AND(AE36="",AF36&lt;&gt;""),"x",""))</f>
        <v/>
      </c>
    </row>
    <row r="37" spans="1:33" ht="26.1" customHeight="1">
      <c r="A37" s="415" t="s">
        <v>1243</v>
      </c>
      <c r="B37" s="491"/>
      <c r="C37" s="540"/>
      <c r="D37" s="412"/>
      <c r="E37" s="412"/>
      <c r="F37" s="411"/>
      <c r="G37" s="540"/>
      <c r="H37" s="491"/>
      <c r="I37" s="540"/>
      <c r="J37" s="412"/>
      <c r="K37" s="412"/>
      <c r="L37" s="488"/>
      <c r="M37" s="412"/>
      <c r="N37" s="411"/>
      <c r="O37" s="540"/>
      <c r="P37" s="412"/>
      <c r="Q37" s="412"/>
      <c r="R37" s="411"/>
      <c r="S37" s="540"/>
      <c r="T37" s="491"/>
      <c r="U37" s="540"/>
      <c r="V37" s="491"/>
      <c r="W37" s="540"/>
      <c r="X37" s="491"/>
      <c r="Y37" s="542"/>
      <c r="Z37" s="559">
        <f t="shared" si="1"/>
        <v>0</v>
      </c>
      <c r="AA37" s="558">
        <f t="shared" si="2"/>
        <v>0</v>
      </c>
      <c r="AB37" s="562">
        <f t="shared" si="3"/>
        <v>0</v>
      </c>
      <c r="AC37" s="563">
        <f t="shared" si="4"/>
        <v>0</v>
      </c>
      <c r="AD37" s="135" t="str">
        <f t="shared" si="0"/>
        <v/>
      </c>
    </row>
    <row r="38" spans="1:33" ht="26.1" customHeight="1">
      <c r="A38" s="415" t="s">
        <v>1244</v>
      </c>
      <c r="B38" s="491"/>
      <c r="C38" s="540"/>
      <c r="D38" s="412"/>
      <c r="E38" s="412"/>
      <c r="F38" s="411"/>
      <c r="G38" s="540"/>
      <c r="H38" s="491"/>
      <c r="I38" s="540"/>
      <c r="J38" s="412"/>
      <c r="K38" s="412"/>
      <c r="L38" s="488"/>
      <c r="M38" s="412"/>
      <c r="N38" s="411"/>
      <c r="O38" s="540"/>
      <c r="P38" s="412"/>
      <c r="Q38" s="412"/>
      <c r="R38" s="411"/>
      <c r="S38" s="540"/>
      <c r="T38" s="491"/>
      <c r="U38" s="540"/>
      <c r="V38" s="491"/>
      <c r="W38" s="540"/>
      <c r="X38" s="491"/>
      <c r="Y38" s="542"/>
      <c r="Z38" s="559">
        <f t="shared" si="1"/>
        <v>0</v>
      </c>
      <c r="AA38" s="558">
        <f t="shared" si="2"/>
        <v>0</v>
      </c>
      <c r="AB38" s="562">
        <f t="shared" si="3"/>
        <v>0</v>
      </c>
      <c r="AC38" s="563">
        <f t="shared" si="4"/>
        <v>0</v>
      </c>
      <c r="AD38" s="135" t="str">
        <f t="shared" si="0"/>
        <v/>
      </c>
      <c r="AE38" s="655"/>
      <c r="AF38" s="655"/>
      <c r="AG38" s="121" t="str">
        <f>IF(AND(AE38&lt;&gt;"",AF38=""),"x",IF(AND(AE38="",AF38&lt;&gt;""),"x",""))</f>
        <v/>
      </c>
    </row>
    <row r="39" spans="1:33" ht="26.1" hidden="1" customHeight="1">
      <c r="A39" s="413" t="s">
        <v>844</v>
      </c>
      <c r="B39" s="489"/>
      <c r="C39" s="414"/>
      <c r="D39" s="414"/>
      <c r="E39" s="414"/>
      <c r="F39" s="414"/>
      <c r="G39" s="414"/>
      <c r="H39" s="489"/>
      <c r="I39" s="414"/>
      <c r="J39" s="414"/>
      <c r="K39" s="414"/>
      <c r="L39" s="489"/>
      <c r="M39" s="414"/>
      <c r="N39" s="414"/>
      <c r="O39" s="414"/>
      <c r="P39" s="414"/>
      <c r="Q39" s="414"/>
      <c r="R39" s="414"/>
      <c r="S39" s="414"/>
      <c r="T39" s="489"/>
      <c r="U39" s="489"/>
      <c r="V39" s="489"/>
      <c r="W39" s="489"/>
      <c r="X39" s="489"/>
      <c r="Y39" s="544"/>
      <c r="Z39" s="546"/>
      <c r="AA39" s="489"/>
      <c r="AB39" s="489"/>
      <c r="AC39" s="489"/>
      <c r="AD39" s="135" t="str">
        <f t="shared" ref="AD39:AD62" si="5">IF(AND(AC39&gt;0,C39=0),"x","")</f>
        <v/>
      </c>
    </row>
    <row r="40" spans="1:33" ht="26.1" hidden="1" customHeight="1">
      <c r="A40" s="413" t="s">
        <v>849</v>
      </c>
      <c r="B40" s="489"/>
      <c r="C40" s="414"/>
      <c r="D40" s="414"/>
      <c r="E40" s="414"/>
      <c r="F40" s="414"/>
      <c r="G40" s="414"/>
      <c r="H40" s="489"/>
      <c r="I40" s="414"/>
      <c r="J40" s="414"/>
      <c r="K40" s="414"/>
      <c r="L40" s="489"/>
      <c r="M40" s="414"/>
      <c r="N40" s="414"/>
      <c r="O40" s="414"/>
      <c r="P40" s="414"/>
      <c r="Q40" s="414"/>
      <c r="R40" s="414"/>
      <c r="S40" s="414"/>
      <c r="T40" s="489"/>
      <c r="U40" s="489"/>
      <c r="V40" s="489"/>
      <c r="W40" s="489"/>
      <c r="X40" s="489"/>
      <c r="Y40" s="544"/>
      <c r="Z40" s="546"/>
      <c r="AA40" s="489"/>
      <c r="AB40" s="489"/>
      <c r="AC40" s="489"/>
      <c r="AD40" s="135" t="str">
        <f t="shared" si="5"/>
        <v/>
      </c>
    </row>
    <row r="41" spans="1:33" ht="26.1" hidden="1" customHeight="1">
      <c r="A41" s="413" t="s">
        <v>859</v>
      </c>
      <c r="B41" s="489"/>
      <c r="C41" s="414"/>
      <c r="D41" s="414"/>
      <c r="E41" s="414"/>
      <c r="F41" s="414"/>
      <c r="G41" s="414"/>
      <c r="H41" s="489"/>
      <c r="I41" s="414"/>
      <c r="J41" s="414"/>
      <c r="K41" s="414"/>
      <c r="L41" s="489"/>
      <c r="M41" s="414"/>
      <c r="N41" s="414"/>
      <c r="O41" s="414"/>
      <c r="P41" s="414"/>
      <c r="Q41" s="414"/>
      <c r="R41" s="414"/>
      <c r="S41" s="414"/>
      <c r="T41" s="489"/>
      <c r="U41" s="489"/>
      <c r="V41" s="489"/>
      <c r="W41" s="489"/>
      <c r="X41" s="489"/>
      <c r="Y41" s="544"/>
      <c r="Z41" s="546"/>
      <c r="AA41" s="489"/>
      <c r="AB41" s="489"/>
      <c r="AC41" s="489"/>
      <c r="AD41" s="135" t="str">
        <f t="shared" si="5"/>
        <v/>
      </c>
    </row>
    <row r="42" spans="1:33" ht="26.1" hidden="1" customHeight="1">
      <c r="A42" s="413" t="s">
        <v>871</v>
      </c>
      <c r="B42" s="489"/>
      <c r="C42" s="414"/>
      <c r="D42" s="414"/>
      <c r="E42" s="414"/>
      <c r="F42" s="414"/>
      <c r="G42" s="414"/>
      <c r="H42" s="489"/>
      <c r="I42" s="414"/>
      <c r="J42" s="414"/>
      <c r="K42" s="414"/>
      <c r="L42" s="489"/>
      <c r="M42" s="414"/>
      <c r="N42" s="414"/>
      <c r="O42" s="414"/>
      <c r="P42" s="414"/>
      <c r="Q42" s="414"/>
      <c r="R42" s="414"/>
      <c r="S42" s="414"/>
      <c r="T42" s="489"/>
      <c r="U42" s="489"/>
      <c r="V42" s="489"/>
      <c r="W42" s="489"/>
      <c r="X42" s="489"/>
      <c r="Y42" s="544"/>
      <c r="Z42" s="546"/>
      <c r="AA42" s="489"/>
      <c r="AB42" s="489"/>
      <c r="AC42" s="489"/>
      <c r="AD42" s="135" t="str">
        <f t="shared" si="5"/>
        <v/>
      </c>
    </row>
    <row r="43" spans="1:33" ht="26.1" hidden="1" customHeight="1">
      <c r="A43" s="413" t="s">
        <v>1245</v>
      </c>
      <c r="B43" s="489"/>
      <c r="C43" s="414"/>
      <c r="D43" s="414"/>
      <c r="E43" s="414"/>
      <c r="F43" s="414"/>
      <c r="G43" s="414"/>
      <c r="H43" s="489"/>
      <c r="I43" s="414"/>
      <c r="J43" s="414"/>
      <c r="K43" s="414"/>
      <c r="L43" s="489"/>
      <c r="M43" s="414"/>
      <c r="N43" s="414"/>
      <c r="O43" s="414"/>
      <c r="P43" s="414"/>
      <c r="Q43" s="414"/>
      <c r="R43" s="414"/>
      <c r="S43" s="414"/>
      <c r="T43" s="489"/>
      <c r="U43" s="489"/>
      <c r="V43" s="489"/>
      <c r="W43" s="489"/>
      <c r="X43" s="489"/>
      <c r="Y43" s="544"/>
      <c r="Z43" s="546"/>
      <c r="AA43" s="489"/>
      <c r="AB43" s="489"/>
      <c r="AC43" s="489"/>
      <c r="AD43" s="135" t="str">
        <f t="shared" si="5"/>
        <v/>
      </c>
    </row>
    <row r="44" spans="1:33" ht="26.1" hidden="1" customHeight="1">
      <c r="A44" s="413" t="s">
        <v>1246</v>
      </c>
      <c r="B44" s="489"/>
      <c r="C44" s="414"/>
      <c r="D44" s="414"/>
      <c r="E44" s="414"/>
      <c r="F44" s="414"/>
      <c r="G44" s="414"/>
      <c r="H44" s="489"/>
      <c r="I44" s="414"/>
      <c r="J44" s="414"/>
      <c r="K44" s="414"/>
      <c r="L44" s="489"/>
      <c r="M44" s="414"/>
      <c r="N44" s="414"/>
      <c r="O44" s="414"/>
      <c r="P44" s="414"/>
      <c r="Q44" s="414"/>
      <c r="R44" s="414"/>
      <c r="S44" s="414"/>
      <c r="T44" s="489"/>
      <c r="U44" s="489"/>
      <c r="V44" s="489"/>
      <c r="W44" s="489"/>
      <c r="X44" s="489"/>
      <c r="Y44" s="544"/>
      <c r="Z44" s="546"/>
      <c r="AA44" s="489"/>
      <c r="AB44" s="489"/>
      <c r="AC44" s="489"/>
      <c r="AD44" s="135" t="str">
        <f t="shared" si="5"/>
        <v/>
      </c>
    </row>
    <row r="45" spans="1:33" ht="26.1" hidden="1" customHeight="1">
      <c r="A45" s="413" t="s">
        <v>1247</v>
      </c>
      <c r="B45" s="489"/>
      <c r="C45" s="414"/>
      <c r="D45" s="414"/>
      <c r="E45" s="414"/>
      <c r="F45" s="414"/>
      <c r="G45" s="414"/>
      <c r="H45" s="489"/>
      <c r="I45" s="414"/>
      <c r="J45" s="414"/>
      <c r="K45" s="414"/>
      <c r="L45" s="489"/>
      <c r="M45" s="414"/>
      <c r="N45" s="414"/>
      <c r="O45" s="414"/>
      <c r="P45" s="414"/>
      <c r="Q45" s="414"/>
      <c r="R45" s="414"/>
      <c r="S45" s="414"/>
      <c r="T45" s="489"/>
      <c r="U45" s="489"/>
      <c r="V45" s="489"/>
      <c r="W45" s="489"/>
      <c r="X45" s="489"/>
      <c r="Y45" s="544"/>
      <c r="Z45" s="546"/>
      <c r="AA45" s="489"/>
      <c r="AB45" s="489"/>
      <c r="AC45" s="489"/>
      <c r="AD45" s="135" t="str">
        <f t="shared" si="5"/>
        <v/>
      </c>
    </row>
    <row r="46" spans="1:33" ht="26.1" hidden="1" customHeight="1">
      <c r="A46" s="413" t="s">
        <v>902</v>
      </c>
      <c r="B46" s="489"/>
      <c r="C46" s="414"/>
      <c r="D46" s="414"/>
      <c r="E46" s="414"/>
      <c r="F46" s="414"/>
      <c r="G46" s="414"/>
      <c r="H46" s="489"/>
      <c r="I46" s="414"/>
      <c r="J46" s="414"/>
      <c r="K46" s="414"/>
      <c r="L46" s="489"/>
      <c r="M46" s="414"/>
      <c r="N46" s="414"/>
      <c r="O46" s="414"/>
      <c r="P46" s="414"/>
      <c r="Q46" s="414"/>
      <c r="R46" s="414"/>
      <c r="S46" s="414"/>
      <c r="T46" s="489"/>
      <c r="U46" s="489"/>
      <c r="V46" s="489"/>
      <c r="W46" s="489"/>
      <c r="X46" s="489"/>
      <c r="Y46" s="544"/>
      <c r="Z46" s="546"/>
      <c r="AA46" s="489"/>
      <c r="AB46" s="489"/>
      <c r="AC46" s="489"/>
      <c r="AD46" s="135" t="str">
        <f t="shared" si="5"/>
        <v/>
      </c>
    </row>
    <row r="47" spans="1:33" ht="26.1" hidden="1" customHeight="1">
      <c r="A47" s="413" t="s">
        <v>1248</v>
      </c>
      <c r="B47" s="489"/>
      <c r="C47" s="414"/>
      <c r="D47" s="414"/>
      <c r="E47" s="414"/>
      <c r="F47" s="414"/>
      <c r="G47" s="414"/>
      <c r="H47" s="489"/>
      <c r="I47" s="414"/>
      <c r="J47" s="414"/>
      <c r="K47" s="414"/>
      <c r="L47" s="489"/>
      <c r="M47" s="414"/>
      <c r="N47" s="414"/>
      <c r="O47" s="414"/>
      <c r="P47" s="414"/>
      <c r="Q47" s="414"/>
      <c r="R47" s="414"/>
      <c r="S47" s="414"/>
      <c r="T47" s="489"/>
      <c r="U47" s="489"/>
      <c r="V47" s="489"/>
      <c r="W47" s="489"/>
      <c r="X47" s="489"/>
      <c r="Y47" s="544"/>
      <c r="Z47" s="546"/>
      <c r="AA47" s="489"/>
      <c r="AB47" s="489"/>
      <c r="AC47" s="489"/>
      <c r="AD47" s="135" t="str">
        <f t="shared" si="5"/>
        <v/>
      </c>
    </row>
    <row r="48" spans="1:33" ht="26.1" hidden="1" customHeight="1">
      <c r="A48" s="413" t="s">
        <v>917</v>
      </c>
      <c r="B48" s="489"/>
      <c r="C48" s="414"/>
      <c r="D48" s="414"/>
      <c r="E48" s="414"/>
      <c r="F48" s="414"/>
      <c r="G48" s="414"/>
      <c r="H48" s="489"/>
      <c r="I48" s="414"/>
      <c r="J48" s="414"/>
      <c r="K48" s="414"/>
      <c r="L48" s="489"/>
      <c r="M48" s="414"/>
      <c r="N48" s="414"/>
      <c r="O48" s="414"/>
      <c r="P48" s="414"/>
      <c r="Q48" s="414"/>
      <c r="R48" s="414"/>
      <c r="S48" s="414"/>
      <c r="T48" s="489"/>
      <c r="U48" s="489"/>
      <c r="V48" s="489"/>
      <c r="W48" s="489"/>
      <c r="X48" s="489"/>
      <c r="Y48" s="544"/>
      <c r="Z48" s="546"/>
      <c r="AA48" s="489"/>
      <c r="AB48" s="489"/>
      <c r="AC48" s="489"/>
      <c r="AD48" s="135" t="str">
        <f t="shared" si="5"/>
        <v/>
      </c>
    </row>
    <row r="49" spans="1:30" ht="26.1" hidden="1" customHeight="1">
      <c r="A49" s="131" t="s">
        <v>1249</v>
      </c>
      <c r="B49" s="489"/>
      <c r="C49" s="414"/>
      <c r="D49" s="414"/>
      <c r="E49" s="414"/>
      <c r="F49" s="414"/>
      <c r="G49" s="414"/>
      <c r="H49" s="489"/>
      <c r="I49" s="414"/>
      <c r="J49" s="414"/>
      <c r="K49" s="414"/>
      <c r="L49" s="489"/>
      <c r="M49" s="414"/>
      <c r="N49" s="414"/>
      <c r="O49" s="414"/>
      <c r="P49" s="414"/>
      <c r="Q49" s="414"/>
      <c r="R49" s="414"/>
      <c r="S49" s="414"/>
      <c r="T49" s="489"/>
      <c r="U49" s="489"/>
      <c r="V49" s="489"/>
      <c r="W49" s="489"/>
      <c r="X49" s="489"/>
      <c r="Y49" s="544"/>
      <c r="Z49" s="546"/>
      <c r="AA49" s="489"/>
      <c r="AB49" s="489"/>
      <c r="AC49" s="489"/>
      <c r="AD49" s="135" t="str">
        <f t="shared" si="5"/>
        <v/>
      </c>
    </row>
    <row r="50" spans="1:30" ht="26.1" hidden="1" customHeight="1">
      <c r="A50" s="131" t="s">
        <v>1250</v>
      </c>
      <c r="B50" s="489"/>
      <c r="C50" s="414"/>
      <c r="D50" s="414"/>
      <c r="E50" s="414"/>
      <c r="F50" s="414"/>
      <c r="G50" s="414"/>
      <c r="H50" s="489"/>
      <c r="I50" s="414"/>
      <c r="J50" s="414"/>
      <c r="K50" s="414"/>
      <c r="L50" s="489"/>
      <c r="M50" s="414"/>
      <c r="N50" s="414"/>
      <c r="O50" s="414"/>
      <c r="P50" s="414"/>
      <c r="Q50" s="414"/>
      <c r="R50" s="414"/>
      <c r="S50" s="414"/>
      <c r="T50" s="489"/>
      <c r="U50" s="489"/>
      <c r="V50" s="489"/>
      <c r="W50" s="489"/>
      <c r="X50" s="489"/>
      <c r="Y50" s="544"/>
      <c r="Z50" s="546"/>
      <c r="AA50" s="489"/>
      <c r="AB50" s="489"/>
      <c r="AC50" s="489"/>
      <c r="AD50" s="135" t="str">
        <f t="shared" si="5"/>
        <v/>
      </c>
    </row>
    <row r="51" spans="1:30" ht="26.1" hidden="1" customHeight="1">
      <c r="A51" s="131" t="s">
        <v>1251</v>
      </c>
      <c r="B51" s="489"/>
      <c r="C51" s="414"/>
      <c r="D51" s="414"/>
      <c r="E51" s="414"/>
      <c r="F51" s="414"/>
      <c r="G51" s="414"/>
      <c r="H51" s="489"/>
      <c r="I51" s="414"/>
      <c r="J51" s="414"/>
      <c r="K51" s="414"/>
      <c r="L51" s="489"/>
      <c r="M51" s="414"/>
      <c r="N51" s="414"/>
      <c r="O51" s="414"/>
      <c r="P51" s="414"/>
      <c r="Q51" s="414"/>
      <c r="R51" s="414"/>
      <c r="S51" s="414"/>
      <c r="T51" s="489"/>
      <c r="U51" s="489"/>
      <c r="V51" s="489"/>
      <c r="W51" s="489"/>
      <c r="X51" s="489"/>
      <c r="Y51" s="544"/>
      <c r="Z51" s="546"/>
      <c r="AA51" s="489"/>
      <c r="AB51" s="489"/>
      <c r="AC51" s="489"/>
      <c r="AD51" s="135" t="str">
        <f t="shared" si="5"/>
        <v/>
      </c>
    </row>
    <row r="52" spans="1:30" ht="26.1" hidden="1" customHeight="1">
      <c r="A52" s="131" t="s">
        <v>1252</v>
      </c>
      <c r="B52" s="489"/>
      <c r="C52" s="414"/>
      <c r="D52" s="414"/>
      <c r="E52" s="414"/>
      <c r="F52" s="414"/>
      <c r="G52" s="414"/>
      <c r="H52" s="489"/>
      <c r="I52" s="414"/>
      <c r="J52" s="414"/>
      <c r="K52" s="414"/>
      <c r="L52" s="489"/>
      <c r="M52" s="414"/>
      <c r="N52" s="414"/>
      <c r="O52" s="414"/>
      <c r="P52" s="414"/>
      <c r="Q52" s="414"/>
      <c r="R52" s="414"/>
      <c r="S52" s="414"/>
      <c r="T52" s="489"/>
      <c r="U52" s="489"/>
      <c r="V52" s="489"/>
      <c r="W52" s="489"/>
      <c r="X52" s="489"/>
      <c r="Y52" s="544"/>
      <c r="Z52" s="546"/>
      <c r="AA52" s="489"/>
      <c r="AB52" s="489"/>
      <c r="AC52" s="489"/>
      <c r="AD52" s="135" t="str">
        <f t="shared" si="5"/>
        <v/>
      </c>
    </row>
    <row r="53" spans="1:30" ht="26.1" hidden="1" customHeight="1">
      <c r="A53" s="131" t="s">
        <v>1253</v>
      </c>
      <c r="B53" s="489"/>
      <c r="C53" s="414"/>
      <c r="D53" s="414"/>
      <c r="E53" s="414"/>
      <c r="F53" s="414"/>
      <c r="G53" s="414"/>
      <c r="H53" s="489"/>
      <c r="I53" s="414"/>
      <c r="J53" s="414"/>
      <c r="K53" s="414"/>
      <c r="L53" s="489"/>
      <c r="M53" s="414"/>
      <c r="N53" s="414"/>
      <c r="O53" s="414"/>
      <c r="P53" s="414"/>
      <c r="Q53" s="414"/>
      <c r="R53" s="414"/>
      <c r="S53" s="414"/>
      <c r="T53" s="489"/>
      <c r="U53" s="489"/>
      <c r="V53" s="489"/>
      <c r="W53" s="489"/>
      <c r="X53" s="489"/>
      <c r="Y53" s="544"/>
      <c r="Z53" s="546"/>
      <c r="AA53" s="489"/>
      <c r="AB53" s="489"/>
      <c r="AC53" s="489"/>
      <c r="AD53" s="135" t="str">
        <f t="shared" si="5"/>
        <v/>
      </c>
    </row>
    <row r="54" spans="1:30" ht="26.1" hidden="1" customHeight="1">
      <c r="A54" s="131" t="s">
        <v>1254</v>
      </c>
      <c r="B54" s="489"/>
      <c r="C54" s="414"/>
      <c r="D54" s="414"/>
      <c r="E54" s="414"/>
      <c r="F54" s="414"/>
      <c r="G54" s="414"/>
      <c r="H54" s="489"/>
      <c r="I54" s="414"/>
      <c r="J54" s="414"/>
      <c r="K54" s="414"/>
      <c r="L54" s="489"/>
      <c r="M54" s="414"/>
      <c r="N54" s="414"/>
      <c r="O54" s="414"/>
      <c r="P54" s="414"/>
      <c r="Q54" s="414"/>
      <c r="R54" s="414"/>
      <c r="S54" s="414"/>
      <c r="T54" s="489"/>
      <c r="U54" s="489"/>
      <c r="V54" s="489"/>
      <c r="W54" s="489"/>
      <c r="X54" s="489"/>
      <c r="Y54" s="544"/>
      <c r="Z54" s="546"/>
      <c r="AA54" s="489"/>
      <c r="AB54" s="489"/>
      <c r="AC54" s="489"/>
      <c r="AD54" s="135" t="str">
        <f t="shared" si="5"/>
        <v/>
      </c>
    </row>
    <row r="55" spans="1:30" ht="26.1" hidden="1" customHeight="1">
      <c r="A55" s="131" t="s">
        <v>1255</v>
      </c>
      <c r="B55" s="489"/>
      <c r="C55" s="414"/>
      <c r="D55" s="414"/>
      <c r="E55" s="414"/>
      <c r="F55" s="414"/>
      <c r="G55" s="414"/>
      <c r="H55" s="489"/>
      <c r="I55" s="414"/>
      <c r="J55" s="414"/>
      <c r="K55" s="414"/>
      <c r="L55" s="489"/>
      <c r="M55" s="414"/>
      <c r="N55" s="414"/>
      <c r="O55" s="414"/>
      <c r="P55" s="414"/>
      <c r="Q55" s="414"/>
      <c r="R55" s="414"/>
      <c r="S55" s="414"/>
      <c r="T55" s="489"/>
      <c r="U55" s="489"/>
      <c r="V55" s="489"/>
      <c r="W55" s="489"/>
      <c r="X55" s="489"/>
      <c r="Y55" s="544"/>
      <c r="Z55" s="546"/>
      <c r="AA55" s="489"/>
      <c r="AB55" s="489"/>
      <c r="AC55" s="489"/>
      <c r="AD55" s="135" t="str">
        <f t="shared" si="5"/>
        <v/>
      </c>
    </row>
    <row r="56" spans="1:30" ht="26.1" hidden="1" customHeight="1">
      <c r="A56" s="131" t="s">
        <v>1256</v>
      </c>
      <c r="B56" s="489"/>
      <c r="C56" s="414"/>
      <c r="D56" s="414"/>
      <c r="E56" s="414"/>
      <c r="F56" s="414"/>
      <c r="G56" s="414"/>
      <c r="H56" s="489"/>
      <c r="I56" s="414"/>
      <c r="J56" s="414"/>
      <c r="K56" s="414"/>
      <c r="L56" s="489"/>
      <c r="M56" s="414"/>
      <c r="N56" s="414"/>
      <c r="O56" s="414"/>
      <c r="P56" s="414"/>
      <c r="Q56" s="414"/>
      <c r="R56" s="414"/>
      <c r="S56" s="414"/>
      <c r="T56" s="489"/>
      <c r="U56" s="489"/>
      <c r="V56" s="489"/>
      <c r="W56" s="489"/>
      <c r="X56" s="489"/>
      <c r="Y56" s="544"/>
      <c r="Z56" s="546"/>
      <c r="AA56" s="489"/>
      <c r="AB56" s="489"/>
      <c r="AC56" s="489"/>
      <c r="AD56" s="135" t="str">
        <f t="shared" si="5"/>
        <v/>
      </c>
    </row>
    <row r="57" spans="1:30" ht="26.1" hidden="1" customHeight="1">
      <c r="A57" s="131" t="s">
        <v>1257</v>
      </c>
      <c r="B57" s="489"/>
      <c r="C57" s="414"/>
      <c r="D57" s="414"/>
      <c r="E57" s="414"/>
      <c r="F57" s="414"/>
      <c r="G57" s="414"/>
      <c r="H57" s="489"/>
      <c r="I57" s="414"/>
      <c r="J57" s="414"/>
      <c r="K57" s="414"/>
      <c r="L57" s="489"/>
      <c r="M57" s="414"/>
      <c r="N57" s="414"/>
      <c r="O57" s="414"/>
      <c r="P57" s="414"/>
      <c r="Q57" s="414"/>
      <c r="R57" s="414"/>
      <c r="S57" s="414"/>
      <c r="T57" s="489"/>
      <c r="U57" s="489"/>
      <c r="V57" s="489"/>
      <c r="W57" s="489"/>
      <c r="X57" s="489"/>
      <c r="Y57" s="544"/>
      <c r="Z57" s="546"/>
      <c r="AA57" s="489"/>
      <c r="AB57" s="489"/>
      <c r="AC57" s="489"/>
      <c r="AD57" s="135" t="str">
        <f t="shared" si="5"/>
        <v/>
      </c>
    </row>
    <row r="58" spans="1:30" ht="26.1" hidden="1" customHeight="1">
      <c r="A58" s="131" t="s">
        <v>1258</v>
      </c>
      <c r="B58" s="489"/>
      <c r="C58" s="414"/>
      <c r="D58" s="414"/>
      <c r="E58" s="414"/>
      <c r="F58" s="414"/>
      <c r="G58" s="414"/>
      <c r="H58" s="489"/>
      <c r="I58" s="414"/>
      <c r="J58" s="414"/>
      <c r="K58" s="414"/>
      <c r="L58" s="489"/>
      <c r="M58" s="414"/>
      <c r="N58" s="414"/>
      <c r="O58" s="414"/>
      <c r="P58" s="414"/>
      <c r="Q58" s="414"/>
      <c r="R58" s="414"/>
      <c r="S58" s="414"/>
      <c r="T58" s="489"/>
      <c r="U58" s="489"/>
      <c r="V58" s="489"/>
      <c r="W58" s="489"/>
      <c r="X58" s="489"/>
      <c r="Y58" s="544"/>
      <c r="Z58" s="546"/>
      <c r="AA58" s="489"/>
      <c r="AB58" s="489"/>
      <c r="AC58" s="489"/>
      <c r="AD58" s="135" t="str">
        <f t="shared" si="5"/>
        <v/>
      </c>
    </row>
    <row r="59" spans="1:30" ht="26.1" hidden="1" customHeight="1">
      <c r="A59" s="131" t="s">
        <v>1259</v>
      </c>
      <c r="B59" s="489"/>
      <c r="C59" s="414"/>
      <c r="D59" s="414"/>
      <c r="E59" s="414"/>
      <c r="F59" s="414"/>
      <c r="G59" s="414"/>
      <c r="H59" s="489"/>
      <c r="I59" s="414"/>
      <c r="J59" s="414"/>
      <c r="K59" s="414"/>
      <c r="L59" s="489"/>
      <c r="M59" s="414"/>
      <c r="N59" s="414"/>
      <c r="O59" s="414"/>
      <c r="P59" s="414"/>
      <c r="Q59" s="414"/>
      <c r="R59" s="414"/>
      <c r="S59" s="414"/>
      <c r="T59" s="489"/>
      <c r="U59" s="489"/>
      <c r="V59" s="489"/>
      <c r="W59" s="489"/>
      <c r="X59" s="489"/>
      <c r="Y59" s="544"/>
      <c r="Z59" s="546"/>
      <c r="AA59" s="489"/>
      <c r="AB59" s="489"/>
      <c r="AC59" s="489"/>
      <c r="AD59" s="135" t="str">
        <f t="shared" si="5"/>
        <v/>
      </c>
    </row>
    <row r="60" spans="1:30" ht="26.1" hidden="1" customHeight="1">
      <c r="A60" s="424" t="s">
        <v>986</v>
      </c>
      <c r="B60" s="489"/>
      <c r="C60" s="414"/>
      <c r="D60" s="414"/>
      <c r="E60" s="414"/>
      <c r="F60" s="414"/>
      <c r="G60" s="414"/>
      <c r="H60" s="489"/>
      <c r="I60" s="414"/>
      <c r="J60" s="414"/>
      <c r="K60" s="414"/>
      <c r="L60" s="489"/>
      <c r="M60" s="414"/>
      <c r="N60" s="414"/>
      <c r="O60" s="414"/>
      <c r="P60" s="414"/>
      <c r="Q60" s="414"/>
      <c r="R60" s="414"/>
      <c r="S60" s="414"/>
      <c r="T60" s="489"/>
      <c r="U60" s="489"/>
      <c r="V60" s="489"/>
      <c r="W60" s="489"/>
      <c r="X60" s="489"/>
      <c r="Y60" s="544"/>
      <c r="Z60" s="546"/>
      <c r="AA60" s="489"/>
      <c r="AB60" s="489"/>
      <c r="AC60" s="489"/>
      <c r="AD60" s="135" t="str">
        <f t="shared" si="5"/>
        <v/>
      </c>
    </row>
    <row r="61" spans="1:30" ht="26.1" hidden="1" customHeight="1">
      <c r="A61" s="424" t="s">
        <v>1170</v>
      </c>
      <c r="B61" s="489"/>
      <c r="C61" s="414"/>
      <c r="D61" s="414"/>
      <c r="E61" s="414"/>
      <c r="F61" s="414"/>
      <c r="G61" s="414"/>
      <c r="H61" s="489"/>
      <c r="I61" s="414"/>
      <c r="J61" s="414"/>
      <c r="K61" s="414"/>
      <c r="L61" s="489"/>
      <c r="M61" s="414"/>
      <c r="N61" s="414"/>
      <c r="O61" s="414"/>
      <c r="P61" s="414"/>
      <c r="Q61" s="414"/>
      <c r="R61" s="414"/>
      <c r="S61" s="414"/>
      <c r="T61" s="489"/>
      <c r="U61" s="489"/>
      <c r="V61" s="489"/>
      <c r="W61" s="489"/>
      <c r="X61" s="489"/>
      <c r="Y61" s="544"/>
      <c r="Z61" s="546"/>
      <c r="AA61" s="489"/>
      <c r="AB61" s="489"/>
      <c r="AC61" s="489"/>
      <c r="AD61" s="135" t="str">
        <f t="shared" si="5"/>
        <v/>
      </c>
    </row>
    <row r="62" spans="1:30" ht="26.1" customHeight="1" thickBot="1">
      <c r="A62" s="415" t="s">
        <v>1101</v>
      </c>
      <c r="B62" s="490">
        <f>+SUM(B7:B61)</f>
        <v>0</v>
      </c>
      <c r="C62" s="416">
        <f t="shared" ref="C62:AC62" si="6">+SUM(C7:C61)</f>
        <v>0</v>
      </c>
      <c r="D62" s="416">
        <f t="shared" si="6"/>
        <v>0</v>
      </c>
      <c r="E62" s="416">
        <f t="shared" si="6"/>
        <v>0</v>
      </c>
      <c r="F62" s="416">
        <f t="shared" si="6"/>
        <v>0</v>
      </c>
      <c r="G62" s="416">
        <f t="shared" si="6"/>
        <v>0</v>
      </c>
      <c r="H62" s="416">
        <f t="shared" si="6"/>
        <v>0</v>
      </c>
      <c r="I62" s="416">
        <f t="shared" si="6"/>
        <v>0</v>
      </c>
      <c r="J62" s="416">
        <f t="shared" ref="J62" si="7">+SUM(J7:J61)</f>
        <v>0</v>
      </c>
      <c r="K62" s="416">
        <f t="shared" si="6"/>
        <v>0</v>
      </c>
      <c r="L62" s="416">
        <f t="shared" si="6"/>
        <v>0</v>
      </c>
      <c r="M62" s="416">
        <f t="shared" si="6"/>
        <v>0</v>
      </c>
      <c r="N62" s="416">
        <f t="shared" ref="N62" si="8">+SUM(N7:N61)</f>
        <v>0</v>
      </c>
      <c r="O62" s="416">
        <f t="shared" si="6"/>
        <v>0</v>
      </c>
      <c r="P62" s="416">
        <f t="shared" si="6"/>
        <v>0</v>
      </c>
      <c r="Q62" s="416">
        <f t="shared" si="6"/>
        <v>0</v>
      </c>
      <c r="R62" s="416">
        <f t="shared" si="6"/>
        <v>0</v>
      </c>
      <c r="S62" s="416">
        <f t="shared" si="6"/>
        <v>0</v>
      </c>
      <c r="T62" s="416">
        <f t="shared" si="6"/>
        <v>0</v>
      </c>
      <c r="U62" s="416">
        <f t="shared" si="6"/>
        <v>0</v>
      </c>
      <c r="V62" s="416">
        <f t="shared" si="6"/>
        <v>0</v>
      </c>
      <c r="W62" s="416">
        <f t="shared" si="6"/>
        <v>0</v>
      </c>
      <c r="X62" s="416">
        <f t="shared" si="6"/>
        <v>0</v>
      </c>
      <c r="Y62" s="545">
        <f t="shared" si="6"/>
        <v>0</v>
      </c>
      <c r="Z62" s="547">
        <f t="shared" si="6"/>
        <v>0</v>
      </c>
      <c r="AA62" s="548">
        <f t="shared" si="6"/>
        <v>0</v>
      </c>
      <c r="AB62" s="548">
        <f t="shared" si="6"/>
        <v>0</v>
      </c>
      <c r="AC62" s="549">
        <f t="shared" si="6"/>
        <v>0</v>
      </c>
      <c r="AD62" s="135" t="str">
        <f t="shared" si="5"/>
        <v/>
      </c>
    </row>
    <row r="64" spans="1:30" ht="13.8" hidden="1" thickBot="1">
      <c r="A64" s="560"/>
      <c r="B64" s="133"/>
    </row>
    <row r="65" spans="1:27" hidden="1">
      <c r="A65" s="134" t="s">
        <v>1260</v>
      </c>
      <c r="B65" s="134"/>
      <c r="C65" s="86"/>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row>
    <row r="66" spans="1:27" ht="16.8" hidden="1">
      <c r="A66" s="121" t="s">
        <v>1261</v>
      </c>
      <c r="C66" s="90">
        <f>IIIC1!C66</f>
        <v>0</v>
      </c>
    </row>
    <row r="67" spans="1:27" hidden="1">
      <c r="C67" s="87"/>
    </row>
    <row r="68" spans="1:27" hidden="1">
      <c r="A68" s="134" t="s">
        <v>1262</v>
      </c>
      <c r="B68" s="134"/>
      <c r="C68" s="84"/>
    </row>
    <row r="69" spans="1:27" ht="16.8" hidden="1">
      <c r="A69" s="121" t="s">
        <v>1261</v>
      </c>
      <c r="C69" s="90">
        <f>IIIC2!C66</f>
        <v>0</v>
      </c>
    </row>
    <row r="70" spans="1:27" hidden="1">
      <c r="A70" s="84"/>
      <c r="B70" s="84"/>
      <c r="C70" s="84"/>
    </row>
    <row r="71" spans="1:27" ht="17.399999999999999" hidden="1">
      <c r="A71" s="136" t="s">
        <v>1263</v>
      </c>
      <c r="B71" s="136"/>
      <c r="C71" s="561" t="e">
        <f>I2+C66+C69</f>
        <v>#N/A</v>
      </c>
    </row>
    <row r="72" spans="1:27" hidden="1"/>
    <row r="73" spans="1:27" ht="15.6" hidden="1">
      <c r="A73" s="148" t="s">
        <v>1264</v>
      </c>
    </row>
  </sheetData>
  <sheetProtection algorithmName="SHA-512" hashValue="5s1QjmypYaYYtIl9eDbJ8M7XOWn8IMTInW/UF71JGM7GgutcIvB7gtH4Y7al40TK+uy7Xucrm3An4Q3GI8K4dQ==" saltValue="4cf1f5so2wcSSvHouuJ0Sg==" spinCount="100000" sheet="1" objects="1" scenarios="1"/>
  <conditionalFormatting sqref="C1">
    <cfRule type="containsText" dxfId="58" priority="3" operator="containsText" text="Errors">
      <formula>NOT(ISERROR(SEARCH("Errors",C1)))</formula>
    </cfRule>
  </conditionalFormatting>
  <conditionalFormatting sqref="AF6">
    <cfRule type="cellIs" dxfId="57" priority="2" stopIfTrue="1" operator="equal">
      <formula>"You cannot claim against this contract until all prior year program income has been expended."</formula>
    </cfRule>
  </conditionalFormatting>
  <conditionalFormatting sqref="AE6">
    <cfRule type="cellIs" dxfId="56" priority="1" stopIfTrue="1" operator="equal">
      <formula>"You cannot claim against this contract until all prior year program income has been expended."</formula>
    </cfRule>
  </conditionalFormatting>
  <dataValidations count="3">
    <dataValidation type="list" showInputMessage="1" showErrorMessage="1" sqref="A2" xr:uid="{9C82BF0D-8919-4DC9-AB8E-4B9B96DB89BE}">
      <formula1>CAUTAU</formula1>
    </dataValidation>
    <dataValidation type="whole" allowBlank="1" showInputMessage="1" showErrorMessage="1" errorTitle="Data Validation" error="Please enter a whole number between 0 and 2147483647." sqref="B39:AC62" xr:uid="{B20B3DD0-11DE-40C3-9175-0845D9396E9E}">
      <formula1>0</formula1>
      <formula2>10000000000</formula2>
    </dataValidation>
    <dataValidation type="whole" allowBlank="1" showInputMessage="1" showErrorMessage="1" errorTitle="Data Validation" error="Please enter a whole number - do not use cents." sqref="B7:AC38" xr:uid="{5B611216-7AFF-47CE-B314-D27F02DE949A}">
      <formula1>-10000000000</formula1>
      <formula2>10000000000</formula2>
    </dataValidation>
  </dataValidations>
  <pageMargins left="0.5" right="0.5" top="0.75" bottom="1" header="0.5" footer="0.5"/>
  <pageSetup scale="84" fitToWidth="2" fitToHeight="2" orientation="landscape" r:id="rId1"/>
  <headerFooter>
    <oddFooter>&amp;R&amp;A</oddFooter>
  </headerFooter>
  <ignoredErrors>
    <ignoredError sqref="C2"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8BB44-C0FE-4716-B8C3-7785D0A15641}">
  <sheetPr codeName="Sheet14">
    <tabColor theme="8" tint="0.39997558519241921"/>
    <pageSetUpPr fitToPage="1"/>
  </sheetPr>
  <dimension ref="A1:AD76"/>
  <sheetViews>
    <sheetView workbookViewId="0">
      <pane xSplit="1" ySplit="13" topLeftCell="B14" activePane="bottomRight" state="frozen"/>
      <selection activeCell="D14" sqref="D14"/>
      <selection pane="topRight" activeCell="D14" sqref="D14"/>
      <selection pane="bottomLeft" activeCell="D14" sqref="D14"/>
      <selection pane="bottomRight" activeCell="B14" sqref="B14"/>
    </sheetView>
  </sheetViews>
  <sheetFormatPr defaultColWidth="8.88671875" defaultRowHeight="13.2"/>
  <cols>
    <col min="1" max="1" width="28.77734375" style="121" customWidth="1"/>
    <col min="2" max="2" width="13.109375" style="121" customWidth="1"/>
    <col min="3" max="4" width="12.44140625" style="121" customWidth="1"/>
    <col min="5" max="6" width="13.21875" style="121" customWidth="1"/>
    <col min="7" max="7" width="13" style="121" customWidth="1"/>
    <col min="8" max="8" width="12.44140625" style="121" customWidth="1"/>
    <col min="9" max="9" width="12.88671875" style="121" customWidth="1"/>
    <col min="10" max="13" width="15.6640625" style="121" hidden="1" customWidth="1"/>
    <col min="14" max="14" width="12.6640625" style="121" customWidth="1"/>
    <col min="15" max="15" width="13.21875" style="121" customWidth="1"/>
    <col min="16" max="17" width="15.6640625" style="121" hidden="1" customWidth="1"/>
    <col min="18" max="18" width="12.33203125" style="121" customWidth="1"/>
    <col min="19" max="19" width="12.21875" style="121" customWidth="1"/>
    <col min="20" max="20" width="12.5546875" style="121" customWidth="1"/>
    <col min="21" max="21" width="12.33203125" style="121" customWidth="1"/>
    <col min="22" max="22" width="13" style="121" customWidth="1"/>
    <col min="23" max="23" width="12.44140625" style="121" customWidth="1"/>
    <col min="24" max="24" width="12.21875" style="121" customWidth="1"/>
    <col min="25" max="25" width="12.6640625" style="121" customWidth="1"/>
    <col min="26" max="26" width="15.44140625" style="121" customWidth="1"/>
    <col min="27" max="27" width="18.6640625" style="121" customWidth="1"/>
    <col min="28" max="28" width="19.21875" style="121" customWidth="1"/>
    <col min="29" max="29" width="18.5546875" style="121" customWidth="1"/>
    <col min="30" max="30" width="8.88671875" style="135"/>
    <col min="31" max="16384" width="8.88671875" style="121"/>
  </cols>
  <sheetData>
    <row r="1" spans="1:30" ht="13.8" thickBot="1">
      <c r="A1" s="567" t="s">
        <v>1265</v>
      </c>
      <c r="B1" s="120"/>
      <c r="C1" s="149" t="str">
        <f>IF('Compliance Issues'!H2="x","Errors exist, see the Compliance Issues tab.","")</f>
        <v/>
      </c>
      <c r="D1" s="123"/>
      <c r="K1" s="123"/>
      <c r="L1" s="123"/>
      <c r="M1" s="123"/>
      <c r="N1" s="123"/>
      <c r="Q1" s="123"/>
      <c r="R1" s="123"/>
      <c r="W1" s="123"/>
      <c r="X1" s="123"/>
      <c r="Y1" s="123"/>
      <c r="Z1" s="123"/>
      <c r="AA1" s="123"/>
    </row>
    <row r="2" spans="1:30" ht="13.8" thickBot="1">
      <c r="A2" s="568">
        <f>IIIB!A2</f>
        <v>0</v>
      </c>
      <c r="C2" s="124" t="str">
        <f>IIIB!C2</f>
        <v>January 2021</v>
      </c>
      <c r="G2" s="419" t="str">
        <f>LOOKUP(C2,'Addl Info'!A21:A34,'Addl Info'!B21:B34)</f>
        <v>01-2021 - 12-2021</v>
      </c>
      <c r="H2" s="494"/>
      <c r="I2" s="420" t="e">
        <f>IF(G2="Non-Submission Period",0,LOOKUP(A2,Allocations!A5:A125,Allocations!H5:H125))</f>
        <v>#N/A</v>
      </c>
      <c r="J2" s="496"/>
      <c r="K2" s="123"/>
      <c r="L2" s="123"/>
      <c r="Q2" s="123"/>
      <c r="R2" s="123"/>
      <c r="S2" s="142"/>
      <c r="T2" s="142"/>
      <c r="W2" s="123"/>
      <c r="X2" s="123"/>
      <c r="Y2" s="123"/>
      <c r="Z2" s="123"/>
      <c r="AA2" s="123"/>
    </row>
    <row r="3" spans="1:30" ht="13.8" thickBot="1">
      <c r="A3" s="569" t="s">
        <v>1266</v>
      </c>
      <c r="B3" s="120"/>
      <c r="C3" s="149" t="str">
        <f>IF('Compliance Issues'!M4="x","Errors exist, see the Compliance Issues tab.","")</f>
        <v/>
      </c>
      <c r="G3" s="421" t="s">
        <v>1225</v>
      </c>
      <c r="H3" s="495"/>
      <c r="I3" s="422" t="e">
        <f>I2-C62</f>
        <v>#N/A</v>
      </c>
      <c r="J3" s="497"/>
      <c r="K3" s="120"/>
      <c r="L3" s="120"/>
      <c r="Q3" s="120"/>
      <c r="R3" s="120"/>
      <c r="S3" s="120"/>
      <c r="T3" s="120"/>
      <c r="U3" s="120"/>
      <c r="V3" s="120"/>
      <c r="W3" s="123"/>
      <c r="X3" s="123"/>
      <c r="Y3" s="123"/>
      <c r="Z3" s="123"/>
      <c r="AA3" s="123"/>
    </row>
    <row r="4" spans="1:30" ht="13.8" thickBot="1">
      <c r="A4" s="570">
        <f>IIIB!A2</f>
        <v>0</v>
      </c>
      <c r="C4" s="124" t="str">
        <f>IIIB!C2</f>
        <v>January 2021</v>
      </c>
      <c r="G4" s="419" t="str">
        <f>LOOKUP(C4,'Addl Info'!A21:A34,'Addl Info'!C21:C34)</f>
        <v>10-2020 - 09-2021</v>
      </c>
      <c r="H4" s="494"/>
      <c r="I4" s="420" t="e">
        <f>IF(G4="Non-Submission Period",0,LOOKUP(A4,Allocations!A5:A125,Allocations!Q5:Q125))</f>
        <v>#N/A</v>
      </c>
      <c r="J4" s="496"/>
      <c r="K4" s="120"/>
      <c r="L4" s="120"/>
      <c r="Q4" s="120"/>
      <c r="R4" s="120"/>
      <c r="S4" s="142"/>
      <c r="T4" s="142"/>
      <c r="W4" s="123"/>
      <c r="X4" s="123"/>
      <c r="Y4" s="123"/>
      <c r="Z4" s="123"/>
      <c r="AA4" s="123"/>
    </row>
    <row r="5" spans="1:30" ht="13.8" thickBot="1">
      <c r="A5" s="794"/>
      <c r="B5" s="795"/>
      <c r="C5" s="120"/>
      <c r="D5" s="796"/>
      <c r="G5" s="421" t="s">
        <v>1225</v>
      </c>
      <c r="H5" s="797"/>
      <c r="I5" s="422" t="e">
        <f>SUM(I4-H5-E62-IIIC2!E62)</f>
        <v>#N/A</v>
      </c>
      <c r="J5" s="571"/>
      <c r="K5" s="130"/>
      <c r="L5" s="123"/>
      <c r="N5" s="121" t="s">
        <v>1267</v>
      </c>
      <c r="Q5" s="123"/>
      <c r="R5" s="123"/>
      <c r="S5" s="145"/>
      <c r="T5" s="145"/>
      <c r="U5" s="145"/>
      <c r="V5" s="145"/>
      <c r="W5" s="129"/>
      <c r="X5" s="129"/>
      <c r="Y5" s="130"/>
      <c r="Z5" s="123"/>
      <c r="AA5" s="123"/>
    </row>
    <row r="6" spans="1:30" ht="77.099999999999994" customHeight="1">
      <c r="A6" s="539" t="s">
        <v>1226</v>
      </c>
      <c r="B6" s="721" t="s">
        <v>1445</v>
      </c>
      <c r="C6" s="721" t="s">
        <v>1446</v>
      </c>
      <c r="D6" s="721" t="s">
        <v>1227</v>
      </c>
      <c r="E6" s="722" t="s">
        <v>1714</v>
      </c>
      <c r="F6" s="539" t="s">
        <v>1430</v>
      </c>
      <c r="G6" s="539" t="s">
        <v>1080</v>
      </c>
      <c r="H6" s="539" t="s">
        <v>1431</v>
      </c>
      <c r="I6" s="539" t="s">
        <v>1082</v>
      </c>
      <c r="J6" s="539" t="s">
        <v>1432</v>
      </c>
      <c r="K6" s="539" t="s">
        <v>1433</v>
      </c>
      <c r="L6" s="539" t="s">
        <v>1434</v>
      </c>
      <c r="M6" s="539" t="s">
        <v>1229</v>
      </c>
      <c r="N6" s="539" t="s">
        <v>1435</v>
      </c>
      <c r="O6" s="539" t="s">
        <v>1084</v>
      </c>
      <c r="P6" s="539" t="s">
        <v>1436</v>
      </c>
      <c r="Q6" s="539" t="s">
        <v>1230</v>
      </c>
      <c r="R6" s="539" t="s">
        <v>1437</v>
      </c>
      <c r="S6" s="539" t="s">
        <v>1087</v>
      </c>
      <c r="T6" s="539" t="s">
        <v>1438</v>
      </c>
      <c r="U6" s="539" t="s">
        <v>1089</v>
      </c>
      <c r="V6" s="539" t="s">
        <v>1439</v>
      </c>
      <c r="W6" s="539" t="s">
        <v>1231</v>
      </c>
      <c r="X6" s="539" t="s">
        <v>1440</v>
      </c>
      <c r="Y6" s="574" t="s">
        <v>1232</v>
      </c>
      <c r="Z6" s="564" t="s">
        <v>1441</v>
      </c>
      <c r="AA6" s="565" t="s">
        <v>1557</v>
      </c>
      <c r="AB6" s="565" t="s">
        <v>1094</v>
      </c>
      <c r="AC6" s="566" t="s">
        <v>1558</v>
      </c>
    </row>
    <row r="7" spans="1:30" ht="26.1" hidden="1" customHeight="1">
      <c r="A7" s="413" t="s">
        <v>357</v>
      </c>
      <c r="B7" s="414"/>
      <c r="C7" s="414"/>
      <c r="D7" s="414"/>
      <c r="E7" s="414"/>
      <c r="F7" s="489"/>
      <c r="G7" s="414"/>
      <c r="H7" s="489"/>
      <c r="I7" s="414"/>
      <c r="J7" s="489"/>
      <c r="K7" s="414"/>
      <c r="L7" s="489"/>
      <c r="M7" s="414"/>
      <c r="N7" s="489"/>
      <c r="O7" s="414"/>
      <c r="P7" s="489"/>
      <c r="Q7" s="414"/>
      <c r="R7" s="489"/>
      <c r="S7" s="414"/>
      <c r="T7" s="489"/>
      <c r="U7" s="414"/>
      <c r="V7" s="489"/>
      <c r="W7" s="414"/>
      <c r="X7" s="489"/>
      <c r="Y7" s="575"/>
      <c r="Z7" s="621"/>
      <c r="AA7" s="575"/>
      <c r="AB7" s="575"/>
      <c r="AC7" s="622"/>
      <c r="AD7" s="135" t="str">
        <f t="shared" ref="AD7:AD38" si="0">IF(AND(AC7&gt;0,C7=0),"x","")</f>
        <v/>
      </c>
    </row>
    <row r="8" spans="1:30" ht="26.1" hidden="1" customHeight="1">
      <c r="A8" s="413" t="s">
        <v>360</v>
      </c>
      <c r="B8" s="414"/>
      <c r="C8" s="414"/>
      <c r="D8" s="414"/>
      <c r="E8" s="414"/>
      <c r="F8" s="489"/>
      <c r="G8" s="414"/>
      <c r="H8" s="489"/>
      <c r="I8" s="414"/>
      <c r="J8" s="489"/>
      <c r="K8" s="414"/>
      <c r="L8" s="489"/>
      <c r="M8" s="414"/>
      <c r="N8" s="489"/>
      <c r="O8" s="414"/>
      <c r="P8" s="489"/>
      <c r="Q8" s="414"/>
      <c r="R8" s="489"/>
      <c r="S8" s="414"/>
      <c r="T8" s="489"/>
      <c r="U8" s="414"/>
      <c r="V8" s="489"/>
      <c r="W8" s="414"/>
      <c r="X8" s="489"/>
      <c r="Y8" s="575"/>
      <c r="Z8" s="621"/>
      <c r="AA8" s="575"/>
      <c r="AB8" s="575"/>
      <c r="AC8" s="622"/>
      <c r="AD8" s="135" t="str">
        <f t="shared" si="0"/>
        <v/>
      </c>
    </row>
    <row r="9" spans="1:30" ht="26.1" hidden="1" customHeight="1">
      <c r="A9" s="413" t="s">
        <v>368</v>
      </c>
      <c r="B9" s="414"/>
      <c r="C9" s="414"/>
      <c r="D9" s="414"/>
      <c r="E9" s="414"/>
      <c r="F9" s="489"/>
      <c r="G9" s="414"/>
      <c r="H9" s="489"/>
      <c r="I9" s="414"/>
      <c r="J9" s="489"/>
      <c r="K9" s="414"/>
      <c r="L9" s="489"/>
      <c r="M9" s="414"/>
      <c r="N9" s="489"/>
      <c r="O9" s="414"/>
      <c r="P9" s="489"/>
      <c r="Q9" s="414"/>
      <c r="R9" s="489"/>
      <c r="S9" s="414"/>
      <c r="T9" s="489"/>
      <c r="U9" s="414"/>
      <c r="V9" s="489"/>
      <c r="W9" s="414"/>
      <c r="X9" s="489"/>
      <c r="Y9" s="575"/>
      <c r="Z9" s="621"/>
      <c r="AA9" s="575"/>
      <c r="AB9" s="575"/>
      <c r="AC9" s="622"/>
      <c r="AD9" s="135" t="str">
        <f t="shared" si="0"/>
        <v/>
      </c>
    </row>
    <row r="10" spans="1:30" ht="26.1" hidden="1" customHeight="1">
      <c r="A10" s="413" t="s">
        <v>376</v>
      </c>
      <c r="B10" s="414"/>
      <c r="C10" s="414"/>
      <c r="D10" s="414"/>
      <c r="E10" s="414"/>
      <c r="F10" s="489"/>
      <c r="G10" s="414"/>
      <c r="H10" s="489"/>
      <c r="I10" s="414"/>
      <c r="J10" s="489"/>
      <c r="K10" s="414"/>
      <c r="L10" s="489"/>
      <c r="M10" s="414"/>
      <c r="N10" s="489"/>
      <c r="O10" s="414"/>
      <c r="P10" s="489"/>
      <c r="Q10" s="414"/>
      <c r="R10" s="489"/>
      <c r="S10" s="414"/>
      <c r="T10" s="489"/>
      <c r="U10" s="414"/>
      <c r="V10" s="489"/>
      <c r="W10" s="414"/>
      <c r="X10" s="489"/>
      <c r="Y10" s="575"/>
      <c r="Z10" s="621"/>
      <c r="AA10" s="575"/>
      <c r="AB10" s="575"/>
      <c r="AC10" s="622"/>
      <c r="AD10" s="135" t="str">
        <f t="shared" si="0"/>
        <v/>
      </c>
    </row>
    <row r="11" spans="1:30" ht="26.1" hidden="1" customHeight="1">
      <c r="A11" s="415" t="s">
        <v>1233</v>
      </c>
      <c r="B11" s="417"/>
      <c r="C11" s="572"/>
      <c r="D11" s="417"/>
      <c r="E11" s="417"/>
      <c r="F11" s="572"/>
      <c r="G11" s="572"/>
      <c r="H11" s="572"/>
      <c r="I11" s="572"/>
      <c r="J11" s="417"/>
      <c r="K11" s="417"/>
      <c r="L11" s="492"/>
      <c r="M11" s="417"/>
      <c r="N11" s="572"/>
      <c r="O11" s="572"/>
      <c r="P11" s="417"/>
      <c r="Q11" s="417"/>
      <c r="R11" s="572"/>
      <c r="S11" s="572"/>
      <c r="T11" s="572"/>
      <c r="U11" s="572"/>
      <c r="V11" s="572"/>
      <c r="W11" s="572"/>
      <c r="X11" s="572"/>
      <c r="Y11" s="619"/>
      <c r="Z11" s="559">
        <f>B11+D11+F11+J11+L11+N11+P11+R11+T11+V11+X11</f>
        <v>0</v>
      </c>
      <c r="AA11" s="558">
        <f>Z11+H11</f>
        <v>0</v>
      </c>
      <c r="AB11" s="562">
        <f>C11+E11+G11+K11+M11+O11+Q11+S11+U11+W11+Y11</f>
        <v>0</v>
      </c>
      <c r="AC11" s="563">
        <f>AB11+I11</f>
        <v>0</v>
      </c>
      <c r="AD11" s="135" t="str">
        <f t="shared" si="0"/>
        <v/>
      </c>
    </row>
    <row r="12" spans="1:30" ht="26.1" hidden="1" customHeight="1">
      <c r="A12" s="413" t="s">
        <v>407</v>
      </c>
      <c r="B12" s="417"/>
      <c r="C12" s="417"/>
      <c r="D12" s="417"/>
      <c r="E12" s="417"/>
      <c r="F12" s="492"/>
      <c r="G12" s="417"/>
      <c r="H12" s="492"/>
      <c r="I12" s="417"/>
      <c r="J12" s="492"/>
      <c r="K12" s="417"/>
      <c r="L12" s="492"/>
      <c r="M12" s="417"/>
      <c r="N12" s="492"/>
      <c r="O12" s="417"/>
      <c r="P12" s="492"/>
      <c r="Q12" s="417"/>
      <c r="R12" s="492"/>
      <c r="S12" s="417"/>
      <c r="T12" s="492"/>
      <c r="U12" s="417"/>
      <c r="V12" s="492"/>
      <c r="W12" s="417"/>
      <c r="X12" s="492"/>
      <c r="Y12" s="576"/>
      <c r="Z12" s="623"/>
      <c r="AA12" s="576"/>
      <c r="AB12" s="576"/>
      <c r="AC12" s="624"/>
      <c r="AD12" s="135" t="str">
        <f t="shared" si="0"/>
        <v/>
      </c>
    </row>
    <row r="13" spans="1:30" ht="26.1" hidden="1" customHeight="1">
      <c r="A13" s="413" t="s">
        <v>411</v>
      </c>
      <c r="B13" s="417"/>
      <c r="C13" s="417"/>
      <c r="D13" s="417"/>
      <c r="E13" s="417"/>
      <c r="F13" s="492"/>
      <c r="G13" s="417"/>
      <c r="H13" s="492"/>
      <c r="I13" s="417"/>
      <c r="J13" s="492"/>
      <c r="K13" s="417"/>
      <c r="L13" s="492"/>
      <c r="M13" s="417"/>
      <c r="N13" s="492"/>
      <c r="O13" s="417"/>
      <c r="P13" s="492"/>
      <c r="Q13" s="417"/>
      <c r="R13" s="492"/>
      <c r="S13" s="417"/>
      <c r="T13" s="492"/>
      <c r="U13" s="417"/>
      <c r="V13" s="492"/>
      <c r="W13" s="417"/>
      <c r="X13" s="492"/>
      <c r="Y13" s="576"/>
      <c r="Z13" s="623"/>
      <c r="AA13" s="576"/>
      <c r="AB13" s="576"/>
      <c r="AC13" s="624"/>
      <c r="AD13" s="135" t="str">
        <f t="shared" si="0"/>
        <v/>
      </c>
    </row>
    <row r="14" spans="1:30" ht="26.1" customHeight="1">
      <c r="A14" s="415" t="s">
        <v>413</v>
      </c>
      <c r="B14" s="585"/>
      <c r="C14" s="587"/>
      <c r="D14" s="585"/>
      <c r="E14" s="631"/>
      <c r="F14" s="585"/>
      <c r="G14" s="587"/>
      <c r="H14" s="586"/>
      <c r="I14" s="587"/>
      <c r="J14" s="417"/>
      <c r="K14" s="417"/>
      <c r="L14" s="492"/>
      <c r="M14" s="417"/>
      <c r="N14" s="585"/>
      <c r="O14" s="587"/>
      <c r="P14" s="417"/>
      <c r="Q14" s="417"/>
      <c r="R14" s="585"/>
      <c r="S14" s="587"/>
      <c r="T14" s="586"/>
      <c r="U14" s="587"/>
      <c r="V14" s="586"/>
      <c r="W14" s="587"/>
      <c r="X14" s="586"/>
      <c r="Y14" s="588"/>
      <c r="Z14" s="559">
        <f t="shared" ref="Z14:Z19" si="1">B14+D14+F14+J14+L14+N14+P14+R14+T14+X14</f>
        <v>0</v>
      </c>
      <c r="AA14" s="558">
        <f t="shared" ref="AA14:AA20" si="2">Z14+H14</f>
        <v>0</v>
      </c>
      <c r="AB14" s="562">
        <f t="shared" ref="AB14:AB19" si="3">C14+E14+G14+K14+M14+O14+Q14+S14+U14+Y14</f>
        <v>0</v>
      </c>
      <c r="AC14" s="563">
        <f t="shared" ref="AC14:AC20" si="4">AB14+I14</f>
        <v>0</v>
      </c>
      <c r="AD14" s="135" t="str">
        <f t="shared" si="0"/>
        <v/>
      </c>
    </row>
    <row r="15" spans="1:30" ht="26.1" customHeight="1">
      <c r="A15" s="415" t="s">
        <v>1234</v>
      </c>
      <c r="B15" s="585"/>
      <c r="C15" s="587"/>
      <c r="D15" s="417"/>
      <c r="E15" s="417"/>
      <c r="F15" s="585"/>
      <c r="G15" s="587"/>
      <c r="H15" s="586"/>
      <c r="I15" s="587"/>
      <c r="J15" s="417"/>
      <c r="K15" s="417"/>
      <c r="L15" s="492"/>
      <c r="M15" s="417"/>
      <c r="N15" s="585"/>
      <c r="O15" s="587"/>
      <c r="P15" s="417"/>
      <c r="Q15" s="417"/>
      <c r="R15" s="585"/>
      <c r="S15" s="587"/>
      <c r="T15" s="586"/>
      <c r="U15" s="587"/>
      <c r="V15" s="586"/>
      <c r="W15" s="587"/>
      <c r="X15" s="586"/>
      <c r="Y15" s="588"/>
      <c r="Z15" s="559">
        <f t="shared" si="1"/>
        <v>0</v>
      </c>
      <c r="AA15" s="558">
        <f t="shared" si="2"/>
        <v>0</v>
      </c>
      <c r="AB15" s="562">
        <f t="shared" si="3"/>
        <v>0</v>
      </c>
      <c r="AC15" s="563">
        <f t="shared" si="4"/>
        <v>0</v>
      </c>
      <c r="AD15" s="135" t="str">
        <f t="shared" si="0"/>
        <v/>
      </c>
    </row>
    <row r="16" spans="1:30" ht="26.1" hidden="1" customHeight="1">
      <c r="A16" s="415" t="s">
        <v>1235</v>
      </c>
      <c r="B16" s="417"/>
      <c r="C16" s="573"/>
      <c r="D16" s="417"/>
      <c r="E16" s="417"/>
      <c r="F16" s="573"/>
      <c r="G16" s="573"/>
      <c r="H16" s="573"/>
      <c r="I16" s="573"/>
      <c r="J16" s="417"/>
      <c r="K16" s="417"/>
      <c r="L16" s="492"/>
      <c r="M16" s="417"/>
      <c r="N16" s="573"/>
      <c r="O16" s="573"/>
      <c r="P16" s="417"/>
      <c r="Q16" s="417"/>
      <c r="R16" s="573"/>
      <c r="S16" s="573"/>
      <c r="T16" s="573"/>
      <c r="U16" s="573"/>
      <c r="V16" s="573"/>
      <c r="W16" s="573"/>
      <c r="X16" s="573"/>
      <c r="Y16" s="620"/>
      <c r="Z16" s="559">
        <f t="shared" si="1"/>
        <v>0</v>
      </c>
      <c r="AA16" s="558">
        <f t="shared" si="2"/>
        <v>0</v>
      </c>
      <c r="AB16" s="562">
        <f t="shared" si="3"/>
        <v>0</v>
      </c>
      <c r="AC16" s="563">
        <f t="shared" si="4"/>
        <v>0</v>
      </c>
      <c r="AD16" s="135" t="str">
        <f t="shared" si="0"/>
        <v/>
      </c>
    </row>
    <row r="17" spans="1:30" ht="26.1" hidden="1" customHeight="1">
      <c r="A17" s="415" t="s">
        <v>480</v>
      </c>
      <c r="B17" s="417"/>
      <c r="C17" s="573"/>
      <c r="D17" s="417"/>
      <c r="E17" s="417"/>
      <c r="F17" s="573"/>
      <c r="G17" s="573"/>
      <c r="H17" s="573"/>
      <c r="I17" s="573"/>
      <c r="J17" s="417"/>
      <c r="K17" s="417"/>
      <c r="L17" s="492"/>
      <c r="M17" s="417"/>
      <c r="N17" s="573"/>
      <c r="O17" s="573"/>
      <c r="P17" s="417"/>
      <c r="Q17" s="417"/>
      <c r="R17" s="573"/>
      <c r="S17" s="573"/>
      <c r="T17" s="573"/>
      <c r="U17" s="573"/>
      <c r="V17" s="573"/>
      <c r="W17" s="573"/>
      <c r="X17" s="573"/>
      <c r="Y17" s="620"/>
      <c r="Z17" s="559">
        <f t="shared" si="1"/>
        <v>0</v>
      </c>
      <c r="AA17" s="558">
        <f t="shared" si="2"/>
        <v>0</v>
      </c>
      <c r="AB17" s="562">
        <f t="shared" si="3"/>
        <v>0</v>
      </c>
      <c r="AC17" s="563">
        <f t="shared" si="4"/>
        <v>0</v>
      </c>
      <c r="AD17" s="135" t="str">
        <f t="shared" si="0"/>
        <v/>
      </c>
    </row>
    <row r="18" spans="1:30" ht="26.1" hidden="1" customHeight="1">
      <c r="A18" s="413" t="s">
        <v>504</v>
      </c>
      <c r="B18" s="417"/>
      <c r="C18" s="417"/>
      <c r="D18" s="417"/>
      <c r="E18" s="417"/>
      <c r="F18" s="492"/>
      <c r="G18" s="417"/>
      <c r="H18" s="492"/>
      <c r="I18" s="417"/>
      <c r="J18" s="492"/>
      <c r="K18" s="417"/>
      <c r="L18" s="492"/>
      <c r="M18" s="417"/>
      <c r="N18" s="492"/>
      <c r="O18" s="417"/>
      <c r="P18" s="492"/>
      <c r="Q18" s="417"/>
      <c r="R18" s="492"/>
      <c r="S18" s="417"/>
      <c r="T18" s="492"/>
      <c r="U18" s="417"/>
      <c r="V18" s="492"/>
      <c r="W18" s="417"/>
      <c r="X18" s="492"/>
      <c r="Y18" s="576"/>
      <c r="Z18" s="559">
        <f t="shared" si="1"/>
        <v>0</v>
      </c>
      <c r="AA18" s="558">
        <f t="shared" si="2"/>
        <v>0</v>
      </c>
      <c r="AB18" s="562">
        <f t="shared" si="3"/>
        <v>0</v>
      </c>
      <c r="AC18" s="563">
        <f t="shared" si="4"/>
        <v>0</v>
      </c>
      <c r="AD18" s="135" t="str">
        <f t="shared" si="0"/>
        <v/>
      </c>
    </row>
    <row r="19" spans="1:30" ht="26.1" customHeight="1">
      <c r="A19" s="415" t="s">
        <v>1236</v>
      </c>
      <c r="B19" s="585"/>
      <c r="C19" s="587"/>
      <c r="D19" s="417"/>
      <c r="E19" s="417"/>
      <c r="F19" s="585"/>
      <c r="G19" s="587"/>
      <c r="H19" s="586"/>
      <c r="I19" s="587"/>
      <c r="J19" s="417"/>
      <c r="K19" s="417"/>
      <c r="L19" s="492"/>
      <c r="M19" s="417"/>
      <c r="N19" s="585"/>
      <c r="O19" s="587"/>
      <c r="P19" s="417"/>
      <c r="Q19" s="417"/>
      <c r="R19" s="585"/>
      <c r="S19" s="587"/>
      <c r="T19" s="586"/>
      <c r="U19" s="587"/>
      <c r="V19" s="586"/>
      <c r="W19" s="587"/>
      <c r="X19" s="586"/>
      <c r="Y19" s="588"/>
      <c r="Z19" s="559">
        <f t="shared" si="1"/>
        <v>0</v>
      </c>
      <c r="AA19" s="558">
        <f t="shared" si="2"/>
        <v>0</v>
      </c>
      <c r="AB19" s="562">
        <f t="shared" si="3"/>
        <v>0</v>
      </c>
      <c r="AC19" s="563">
        <f t="shared" si="4"/>
        <v>0</v>
      </c>
      <c r="AD19" s="135" t="str">
        <f t="shared" si="0"/>
        <v/>
      </c>
    </row>
    <row r="20" spans="1:30" ht="26.1" hidden="1" customHeight="1">
      <c r="A20" s="415" t="s">
        <v>509</v>
      </c>
      <c r="B20" s="417"/>
      <c r="C20" s="573"/>
      <c r="D20" s="417"/>
      <c r="E20" s="417"/>
      <c r="F20" s="573"/>
      <c r="G20" s="573"/>
      <c r="H20" s="573"/>
      <c r="I20" s="573"/>
      <c r="J20" s="417"/>
      <c r="K20" s="417"/>
      <c r="L20" s="492"/>
      <c r="M20" s="417"/>
      <c r="N20" s="573"/>
      <c r="O20" s="573"/>
      <c r="P20" s="417"/>
      <c r="Q20" s="417"/>
      <c r="R20" s="573"/>
      <c r="S20" s="573"/>
      <c r="T20" s="573"/>
      <c r="U20" s="573"/>
      <c r="V20" s="573"/>
      <c r="W20" s="573"/>
      <c r="X20" s="573"/>
      <c r="Y20" s="620"/>
      <c r="Z20" s="559">
        <f>B20+D20+F20+J20+L20+N20+P20+R20+T20+V20+X20</f>
        <v>0</v>
      </c>
      <c r="AA20" s="558">
        <f t="shared" si="2"/>
        <v>0</v>
      </c>
      <c r="AB20" s="562">
        <f>C20+E20+G20+K20+M20+O20+Q20+S20+U20+W20+Y20</f>
        <v>0</v>
      </c>
      <c r="AC20" s="563">
        <f t="shared" si="4"/>
        <v>0</v>
      </c>
      <c r="AD20" s="135" t="str">
        <f t="shared" si="0"/>
        <v/>
      </c>
    </row>
    <row r="21" spans="1:30" ht="26.1" hidden="1" customHeight="1">
      <c r="A21" s="413" t="s">
        <v>1237</v>
      </c>
      <c r="B21" s="417"/>
      <c r="C21" s="417"/>
      <c r="D21" s="417"/>
      <c r="E21" s="417"/>
      <c r="F21" s="492"/>
      <c r="G21" s="417"/>
      <c r="H21" s="492"/>
      <c r="I21" s="417"/>
      <c r="J21" s="492"/>
      <c r="K21" s="417"/>
      <c r="L21" s="492"/>
      <c r="M21" s="417"/>
      <c r="N21" s="492"/>
      <c r="O21" s="417"/>
      <c r="P21" s="492"/>
      <c r="Q21" s="417"/>
      <c r="R21" s="492"/>
      <c r="S21" s="417"/>
      <c r="T21" s="492"/>
      <c r="U21" s="417"/>
      <c r="V21" s="492"/>
      <c r="W21" s="417"/>
      <c r="X21" s="492"/>
      <c r="Y21" s="576"/>
      <c r="Z21" s="623"/>
      <c r="AA21" s="576"/>
      <c r="AB21" s="576"/>
      <c r="AC21" s="624"/>
      <c r="AD21" s="135" t="str">
        <f t="shared" si="0"/>
        <v/>
      </c>
    </row>
    <row r="22" spans="1:30" ht="26.1" hidden="1" customHeight="1">
      <c r="A22" s="413" t="s">
        <v>1238</v>
      </c>
      <c r="B22" s="417"/>
      <c r="C22" s="417"/>
      <c r="D22" s="417"/>
      <c r="E22" s="417"/>
      <c r="F22" s="492"/>
      <c r="G22" s="417"/>
      <c r="H22" s="492"/>
      <c r="I22" s="417"/>
      <c r="J22" s="492"/>
      <c r="K22" s="417"/>
      <c r="L22" s="492"/>
      <c r="M22" s="417"/>
      <c r="N22" s="492"/>
      <c r="O22" s="417"/>
      <c r="P22" s="492"/>
      <c r="Q22" s="417"/>
      <c r="R22" s="492"/>
      <c r="S22" s="417"/>
      <c r="T22" s="492"/>
      <c r="U22" s="417"/>
      <c r="V22" s="492"/>
      <c r="W22" s="417"/>
      <c r="X22" s="492"/>
      <c r="Y22" s="576"/>
      <c r="Z22" s="623"/>
      <c r="AA22" s="576"/>
      <c r="AB22" s="576"/>
      <c r="AC22" s="624"/>
      <c r="AD22" s="135" t="str">
        <f t="shared" si="0"/>
        <v/>
      </c>
    </row>
    <row r="23" spans="1:30" ht="26.1" hidden="1" customHeight="1">
      <c r="A23" s="415" t="s">
        <v>1239</v>
      </c>
      <c r="B23" s="417"/>
      <c r="C23" s="573"/>
      <c r="D23" s="417"/>
      <c r="E23" s="417"/>
      <c r="F23" s="573"/>
      <c r="G23" s="573"/>
      <c r="H23" s="573"/>
      <c r="I23" s="573"/>
      <c r="J23" s="417"/>
      <c r="K23" s="417"/>
      <c r="L23" s="492"/>
      <c r="M23" s="417"/>
      <c r="N23" s="573"/>
      <c r="O23" s="573"/>
      <c r="P23" s="417"/>
      <c r="Q23" s="417"/>
      <c r="R23" s="573"/>
      <c r="S23" s="573"/>
      <c r="T23" s="573"/>
      <c r="U23" s="573"/>
      <c r="V23" s="573"/>
      <c r="W23" s="573"/>
      <c r="X23" s="573"/>
      <c r="Y23" s="620"/>
      <c r="Z23" s="559">
        <f>B23+D23+F23+J23+L23+N23+P23+R23+T23+V23+X23</f>
        <v>0</v>
      </c>
      <c r="AA23" s="558">
        <f>Z23+H23</f>
        <v>0</v>
      </c>
      <c r="AB23" s="562">
        <f>C23+E23+G23+K23+M23+O23+Q23+S23+U23+W23+Y23</f>
        <v>0</v>
      </c>
      <c r="AC23" s="563">
        <f>AB23+I23</f>
        <v>0</v>
      </c>
      <c r="AD23" s="135" t="str">
        <f t="shared" si="0"/>
        <v/>
      </c>
    </row>
    <row r="24" spans="1:30" ht="26.1" hidden="1" customHeight="1">
      <c r="A24" s="415" t="s">
        <v>1240</v>
      </c>
      <c r="B24" s="417"/>
      <c r="C24" s="573"/>
      <c r="D24" s="417"/>
      <c r="E24" s="417"/>
      <c r="F24" s="573"/>
      <c r="G24" s="573"/>
      <c r="H24" s="573"/>
      <c r="I24" s="573"/>
      <c r="J24" s="417"/>
      <c r="K24" s="417"/>
      <c r="L24" s="492"/>
      <c r="M24" s="417"/>
      <c r="N24" s="573"/>
      <c r="O24" s="573"/>
      <c r="P24" s="417"/>
      <c r="Q24" s="417"/>
      <c r="R24" s="573"/>
      <c r="S24" s="573"/>
      <c r="T24" s="573"/>
      <c r="U24" s="573"/>
      <c r="V24" s="573"/>
      <c r="W24" s="573"/>
      <c r="X24" s="573"/>
      <c r="Y24" s="620"/>
      <c r="Z24" s="559">
        <f>B24+D24+F24+J24+L24+N24+P24+R24+T24+V24+X24</f>
        <v>0</v>
      </c>
      <c r="AA24" s="558">
        <f>Z24+H24</f>
        <v>0</v>
      </c>
      <c r="AB24" s="562">
        <f>C24+E24+G24+K24+M24+O24+Q24+S24+U24+W24+Y24</f>
        <v>0</v>
      </c>
      <c r="AC24" s="563">
        <f>AB24+I24</f>
        <v>0</v>
      </c>
      <c r="AD24" s="135" t="str">
        <f t="shared" si="0"/>
        <v/>
      </c>
    </row>
    <row r="25" spans="1:30" ht="26.1" hidden="1" customHeight="1">
      <c r="A25" s="413" t="s">
        <v>574</v>
      </c>
      <c r="B25" s="417"/>
      <c r="C25" s="417"/>
      <c r="D25" s="417"/>
      <c r="E25" s="417"/>
      <c r="F25" s="492"/>
      <c r="G25" s="417"/>
      <c r="H25" s="492"/>
      <c r="I25" s="417"/>
      <c r="J25" s="492"/>
      <c r="K25" s="417"/>
      <c r="L25" s="492"/>
      <c r="M25" s="417"/>
      <c r="N25" s="492"/>
      <c r="O25" s="417"/>
      <c r="P25" s="492"/>
      <c r="Q25" s="417"/>
      <c r="R25" s="492"/>
      <c r="S25" s="417"/>
      <c r="T25" s="492"/>
      <c r="U25" s="417"/>
      <c r="V25" s="492"/>
      <c r="W25" s="417"/>
      <c r="X25" s="492"/>
      <c r="Y25" s="576"/>
      <c r="Z25" s="623"/>
      <c r="AA25" s="576"/>
      <c r="AB25" s="576"/>
      <c r="AC25" s="624"/>
      <c r="AD25" s="135" t="str">
        <f t="shared" si="0"/>
        <v/>
      </c>
    </row>
    <row r="26" spans="1:30" ht="26.1" hidden="1" customHeight="1">
      <c r="A26" s="413" t="s">
        <v>578</v>
      </c>
      <c r="B26" s="417"/>
      <c r="C26" s="417"/>
      <c r="D26" s="417"/>
      <c r="E26" s="417"/>
      <c r="F26" s="492"/>
      <c r="G26" s="417"/>
      <c r="H26" s="492"/>
      <c r="I26" s="417"/>
      <c r="J26" s="492"/>
      <c r="K26" s="417"/>
      <c r="L26" s="492"/>
      <c r="M26" s="417"/>
      <c r="N26" s="492"/>
      <c r="O26" s="417"/>
      <c r="P26" s="492"/>
      <c r="Q26" s="417"/>
      <c r="R26" s="492"/>
      <c r="S26" s="417"/>
      <c r="T26" s="492"/>
      <c r="U26" s="417"/>
      <c r="V26" s="492"/>
      <c r="W26" s="417"/>
      <c r="X26" s="492"/>
      <c r="Y26" s="576"/>
      <c r="Z26" s="623"/>
      <c r="AA26" s="576"/>
      <c r="AB26" s="576"/>
      <c r="AC26" s="624"/>
      <c r="AD26" s="135" t="str">
        <f t="shared" si="0"/>
        <v/>
      </c>
    </row>
    <row r="27" spans="1:30" ht="26.1" hidden="1" customHeight="1">
      <c r="A27" s="413" t="s">
        <v>799</v>
      </c>
      <c r="B27" s="417"/>
      <c r="C27" s="417"/>
      <c r="D27" s="417"/>
      <c r="E27" s="417"/>
      <c r="F27" s="492"/>
      <c r="G27" s="417"/>
      <c r="H27" s="492"/>
      <c r="I27" s="417"/>
      <c r="J27" s="492"/>
      <c r="K27" s="417"/>
      <c r="L27" s="492"/>
      <c r="M27" s="417"/>
      <c r="N27" s="492"/>
      <c r="O27" s="417"/>
      <c r="P27" s="492"/>
      <c r="Q27" s="417"/>
      <c r="R27" s="492"/>
      <c r="S27" s="417"/>
      <c r="T27" s="492"/>
      <c r="U27" s="417"/>
      <c r="V27" s="492"/>
      <c r="W27" s="417"/>
      <c r="X27" s="492"/>
      <c r="Y27" s="576"/>
      <c r="Z27" s="623"/>
      <c r="AA27" s="576"/>
      <c r="AB27" s="576"/>
      <c r="AC27" s="624"/>
      <c r="AD27" s="135" t="str">
        <f t="shared" si="0"/>
        <v/>
      </c>
    </row>
    <row r="28" spans="1:30" ht="26.1" hidden="1" customHeight="1">
      <c r="A28" s="413" t="s">
        <v>584</v>
      </c>
      <c r="B28" s="417"/>
      <c r="C28" s="417"/>
      <c r="D28" s="417"/>
      <c r="E28" s="417"/>
      <c r="F28" s="492"/>
      <c r="G28" s="417"/>
      <c r="H28" s="492"/>
      <c r="I28" s="417"/>
      <c r="J28" s="492"/>
      <c r="K28" s="417"/>
      <c r="L28" s="492"/>
      <c r="M28" s="417"/>
      <c r="N28" s="492"/>
      <c r="O28" s="417"/>
      <c r="P28" s="492"/>
      <c r="Q28" s="417"/>
      <c r="R28" s="492"/>
      <c r="S28" s="417"/>
      <c r="T28" s="492"/>
      <c r="U28" s="417"/>
      <c r="V28" s="492"/>
      <c r="W28" s="417"/>
      <c r="X28" s="492"/>
      <c r="Y28" s="576"/>
      <c r="Z28" s="623"/>
      <c r="AA28" s="576"/>
      <c r="AB28" s="576"/>
      <c r="AC28" s="624"/>
      <c r="AD28" s="135" t="str">
        <f t="shared" si="0"/>
        <v/>
      </c>
    </row>
    <row r="29" spans="1:30" ht="26.1" hidden="1" customHeight="1">
      <c r="A29" s="413" t="s">
        <v>1241</v>
      </c>
      <c r="B29" s="417"/>
      <c r="C29" s="417"/>
      <c r="D29" s="417"/>
      <c r="E29" s="417"/>
      <c r="F29" s="492"/>
      <c r="G29" s="417"/>
      <c r="H29" s="492"/>
      <c r="I29" s="417"/>
      <c r="J29" s="492"/>
      <c r="K29" s="417"/>
      <c r="L29" s="492"/>
      <c r="M29" s="417"/>
      <c r="N29" s="492"/>
      <c r="O29" s="417"/>
      <c r="P29" s="492"/>
      <c r="Q29" s="417"/>
      <c r="R29" s="492"/>
      <c r="S29" s="417"/>
      <c r="T29" s="492"/>
      <c r="U29" s="417"/>
      <c r="V29" s="492"/>
      <c r="W29" s="417"/>
      <c r="X29" s="492"/>
      <c r="Y29" s="576"/>
      <c r="Z29" s="623"/>
      <c r="AA29" s="576"/>
      <c r="AB29" s="576"/>
      <c r="AC29" s="624"/>
      <c r="AD29" s="135" t="str">
        <f t="shared" si="0"/>
        <v/>
      </c>
    </row>
    <row r="30" spans="1:30" ht="26.1" hidden="1" customHeight="1">
      <c r="A30" s="413" t="s">
        <v>592</v>
      </c>
      <c r="B30" s="417"/>
      <c r="C30" s="417"/>
      <c r="D30" s="417"/>
      <c r="E30" s="417"/>
      <c r="F30" s="492"/>
      <c r="G30" s="417"/>
      <c r="H30" s="492"/>
      <c r="I30" s="417"/>
      <c r="J30" s="492"/>
      <c r="K30" s="417"/>
      <c r="L30" s="492"/>
      <c r="M30" s="417"/>
      <c r="N30" s="492"/>
      <c r="O30" s="417"/>
      <c r="P30" s="492"/>
      <c r="Q30" s="417"/>
      <c r="R30" s="492"/>
      <c r="S30" s="417"/>
      <c r="T30" s="492"/>
      <c r="U30" s="417"/>
      <c r="V30" s="492"/>
      <c r="W30" s="417"/>
      <c r="X30" s="492"/>
      <c r="Y30" s="576"/>
      <c r="Z30" s="623"/>
      <c r="AA30" s="576"/>
      <c r="AB30" s="576"/>
      <c r="AC30" s="624"/>
      <c r="AD30" s="135" t="str">
        <f t="shared" si="0"/>
        <v/>
      </c>
    </row>
    <row r="31" spans="1:30" ht="26.1" hidden="1" customHeight="1">
      <c r="A31" s="415" t="s">
        <v>1100</v>
      </c>
      <c r="B31" s="417"/>
      <c r="C31" s="573"/>
      <c r="D31" s="417"/>
      <c r="E31" s="417"/>
      <c r="F31" s="573"/>
      <c r="G31" s="573"/>
      <c r="H31" s="573"/>
      <c r="I31" s="573"/>
      <c r="J31" s="417"/>
      <c r="K31" s="417"/>
      <c r="L31" s="492"/>
      <c r="M31" s="417"/>
      <c r="N31" s="573"/>
      <c r="O31" s="573"/>
      <c r="P31" s="417"/>
      <c r="Q31" s="417"/>
      <c r="R31" s="573"/>
      <c r="S31" s="573"/>
      <c r="T31" s="573"/>
      <c r="U31" s="573"/>
      <c r="V31" s="573"/>
      <c r="W31" s="573"/>
      <c r="X31" s="573"/>
      <c r="Y31" s="620"/>
      <c r="Z31" s="581">
        <f t="shared" ref="Z31" si="5">B31+F31+N31+R31+T31+X31</f>
        <v>0</v>
      </c>
      <c r="AA31" s="582">
        <f t="shared" ref="AA31" si="6">Z31+H31</f>
        <v>0</v>
      </c>
      <c r="AB31" s="583">
        <f t="shared" ref="AB31" si="7">C31+G31+O31+S31+U31+W31+Y31</f>
        <v>0</v>
      </c>
      <c r="AC31" s="584">
        <f t="shared" ref="AC31" si="8">AB31+I31</f>
        <v>0</v>
      </c>
      <c r="AD31" s="135" t="str">
        <f t="shared" si="0"/>
        <v/>
      </c>
    </row>
    <row r="32" spans="1:30" ht="26.1" hidden="1" customHeight="1">
      <c r="A32" s="413" t="s">
        <v>750</v>
      </c>
      <c r="B32" s="414"/>
      <c r="C32" s="414"/>
      <c r="D32" s="414"/>
      <c r="E32" s="414"/>
      <c r="F32" s="489"/>
      <c r="G32" s="414"/>
      <c r="H32" s="489"/>
      <c r="I32" s="414"/>
      <c r="J32" s="489"/>
      <c r="K32" s="414"/>
      <c r="L32" s="489"/>
      <c r="M32" s="414"/>
      <c r="N32" s="489"/>
      <c r="O32" s="414"/>
      <c r="P32" s="489"/>
      <c r="Q32" s="414"/>
      <c r="R32" s="489"/>
      <c r="S32" s="414"/>
      <c r="T32" s="489"/>
      <c r="U32" s="414"/>
      <c r="V32" s="489"/>
      <c r="W32" s="414"/>
      <c r="X32" s="489"/>
      <c r="Y32" s="575"/>
      <c r="Z32" s="621"/>
      <c r="AA32" s="575"/>
      <c r="AB32" s="575"/>
      <c r="AC32" s="622"/>
      <c r="AD32" s="135" t="str">
        <f t="shared" si="0"/>
        <v/>
      </c>
    </row>
    <row r="33" spans="1:30" ht="26.1" hidden="1" customHeight="1">
      <c r="A33" s="413" t="s">
        <v>1242</v>
      </c>
      <c r="B33" s="414"/>
      <c r="C33" s="414"/>
      <c r="D33" s="414"/>
      <c r="E33" s="414"/>
      <c r="F33" s="489"/>
      <c r="G33" s="414"/>
      <c r="H33" s="489"/>
      <c r="I33" s="414"/>
      <c r="J33" s="489"/>
      <c r="K33" s="414"/>
      <c r="L33" s="489"/>
      <c r="M33" s="414"/>
      <c r="N33" s="489"/>
      <c r="O33" s="414"/>
      <c r="P33" s="489"/>
      <c r="Q33" s="414"/>
      <c r="R33" s="489"/>
      <c r="S33" s="414"/>
      <c r="T33" s="489"/>
      <c r="U33" s="414"/>
      <c r="V33" s="489"/>
      <c r="W33" s="414"/>
      <c r="X33" s="489"/>
      <c r="Y33" s="575"/>
      <c r="Z33" s="621"/>
      <c r="AA33" s="575"/>
      <c r="AB33" s="575"/>
      <c r="AC33" s="622"/>
      <c r="AD33" s="135" t="str">
        <f t="shared" si="0"/>
        <v/>
      </c>
    </row>
    <row r="34" spans="1:30" ht="26.1" hidden="1" customHeight="1">
      <c r="A34" s="413" t="s">
        <v>767</v>
      </c>
      <c r="B34" s="414"/>
      <c r="C34" s="414"/>
      <c r="D34" s="414"/>
      <c r="E34" s="414"/>
      <c r="F34" s="489"/>
      <c r="G34" s="414"/>
      <c r="H34" s="489"/>
      <c r="I34" s="414"/>
      <c r="J34" s="489"/>
      <c r="K34" s="414"/>
      <c r="L34" s="489"/>
      <c r="M34" s="414"/>
      <c r="N34" s="489"/>
      <c r="O34" s="414"/>
      <c r="P34" s="489"/>
      <c r="Q34" s="414"/>
      <c r="R34" s="489"/>
      <c r="S34" s="414"/>
      <c r="T34" s="489"/>
      <c r="U34" s="414"/>
      <c r="V34" s="489"/>
      <c r="W34" s="414"/>
      <c r="X34" s="489"/>
      <c r="Y34" s="575"/>
      <c r="Z34" s="621"/>
      <c r="AA34" s="575"/>
      <c r="AB34" s="575"/>
      <c r="AC34" s="622"/>
      <c r="AD34" s="135" t="str">
        <f t="shared" si="0"/>
        <v/>
      </c>
    </row>
    <row r="35" spans="1:30" ht="26.1" hidden="1" customHeight="1">
      <c r="A35" s="413" t="s">
        <v>771</v>
      </c>
      <c r="B35" s="414"/>
      <c r="C35" s="414"/>
      <c r="D35" s="414"/>
      <c r="E35" s="414"/>
      <c r="F35" s="489"/>
      <c r="G35" s="414"/>
      <c r="H35" s="489"/>
      <c r="I35" s="414"/>
      <c r="J35" s="489"/>
      <c r="K35" s="414"/>
      <c r="L35" s="489"/>
      <c r="M35" s="414"/>
      <c r="N35" s="489"/>
      <c r="O35" s="414"/>
      <c r="P35" s="489"/>
      <c r="Q35" s="414"/>
      <c r="R35" s="489"/>
      <c r="S35" s="414"/>
      <c r="T35" s="489"/>
      <c r="U35" s="414"/>
      <c r="V35" s="489"/>
      <c r="W35" s="414"/>
      <c r="X35" s="489"/>
      <c r="Y35" s="575"/>
      <c r="Z35" s="621"/>
      <c r="AA35" s="575"/>
      <c r="AB35" s="575"/>
      <c r="AC35" s="622"/>
      <c r="AD35" s="135" t="str">
        <f t="shared" si="0"/>
        <v/>
      </c>
    </row>
    <row r="36" spans="1:30" ht="26.1" hidden="1" customHeight="1">
      <c r="A36" s="413" t="s">
        <v>773</v>
      </c>
      <c r="B36" s="414"/>
      <c r="C36" s="414"/>
      <c r="D36" s="414"/>
      <c r="E36" s="414"/>
      <c r="F36" s="489"/>
      <c r="G36" s="414"/>
      <c r="H36" s="489"/>
      <c r="I36" s="414"/>
      <c r="J36" s="489"/>
      <c r="K36" s="414"/>
      <c r="L36" s="489"/>
      <c r="M36" s="414"/>
      <c r="N36" s="489"/>
      <c r="O36" s="414"/>
      <c r="P36" s="489"/>
      <c r="Q36" s="414"/>
      <c r="R36" s="489"/>
      <c r="S36" s="414"/>
      <c r="T36" s="489"/>
      <c r="U36" s="414"/>
      <c r="V36" s="489"/>
      <c r="W36" s="414"/>
      <c r="X36" s="489"/>
      <c r="Y36" s="575"/>
      <c r="Z36" s="621"/>
      <c r="AA36" s="575"/>
      <c r="AB36" s="575"/>
      <c r="AC36" s="622"/>
      <c r="AD36" s="135" t="str">
        <f t="shared" si="0"/>
        <v/>
      </c>
    </row>
    <row r="37" spans="1:30" ht="26.1" hidden="1" customHeight="1">
      <c r="A37" s="413" t="s">
        <v>1243</v>
      </c>
      <c r="B37" s="414"/>
      <c r="C37" s="414"/>
      <c r="D37" s="414"/>
      <c r="E37" s="414"/>
      <c r="F37" s="489"/>
      <c r="G37" s="414"/>
      <c r="H37" s="489"/>
      <c r="I37" s="414"/>
      <c r="J37" s="489"/>
      <c r="K37" s="414"/>
      <c r="L37" s="489"/>
      <c r="M37" s="414"/>
      <c r="N37" s="489"/>
      <c r="O37" s="414"/>
      <c r="P37" s="489"/>
      <c r="Q37" s="414"/>
      <c r="R37" s="489"/>
      <c r="S37" s="414"/>
      <c r="T37" s="489"/>
      <c r="U37" s="414"/>
      <c r="V37" s="489"/>
      <c r="W37" s="414"/>
      <c r="X37" s="489"/>
      <c r="Y37" s="575"/>
      <c r="Z37" s="621"/>
      <c r="AA37" s="575"/>
      <c r="AB37" s="575"/>
      <c r="AC37" s="622"/>
      <c r="AD37" s="135" t="str">
        <f t="shared" si="0"/>
        <v/>
      </c>
    </row>
    <row r="38" spans="1:30" ht="26.1" hidden="1" customHeight="1">
      <c r="A38" s="413" t="s">
        <v>1244</v>
      </c>
      <c r="B38" s="414"/>
      <c r="C38" s="414"/>
      <c r="D38" s="414"/>
      <c r="E38" s="414"/>
      <c r="F38" s="489"/>
      <c r="G38" s="414"/>
      <c r="H38" s="489"/>
      <c r="I38" s="414"/>
      <c r="J38" s="489"/>
      <c r="K38" s="414"/>
      <c r="L38" s="489"/>
      <c r="M38" s="414"/>
      <c r="N38" s="489"/>
      <c r="O38" s="414"/>
      <c r="P38" s="489"/>
      <c r="Q38" s="414"/>
      <c r="R38" s="489"/>
      <c r="S38" s="414"/>
      <c r="T38" s="489"/>
      <c r="U38" s="414"/>
      <c r="V38" s="489"/>
      <c r="W38" s="414"/>
      <c r="X38" s="489"/>
      <c r="Y38" s="575"/>
      <c r="Z38" s="621"/>
      <c r="AA38" s="575"/>
      <c r="AB38" s="575"/>
      <c r="AC38" s="622"/>
      <c r="AD38" s="135" t="str">
        <f t="shared" si="0"/>
        <v/>
      </c>
    </row>
    <row r="39" spans="1:30" ht="26.1" hidden="1" customHeight="1">
      <c r="A39" s="413" t="s">
        <v>844</v>
      </c>
      <c r="B39" s="414"/>
      <c r="C39" s="414"/>
      <c r="D39" s="414"/>
      <c r="E39" s="414"/>
      <c r="F39" s="489"/>
      <c r="G39" s="414"/>
      <c r="H39" s="489"/>
      <c r="I39" s="414"/>
      <c r="J39" s="489"/>
      <c r="K39" s="414"/>
      <c r="L39" s="489"/>
      <c r="M39" s="414"/>
      <c r="N39" s="489"/>
      <c r="O39" s="414"/>
      <c r="P39" s="489"/>
      <c r="Q39" s="414"/>
      <c r="R39" s="489"/>
      <c r="S39" s="414"/>
      <c r="T39" s="489"/>
      <c r="U39" s="414"/>
      <c r="V39" s="489"/>
      <c r="W39" s="414"/>
      <c r="X39" s="489"/>
      <c r="Y39" s="575"/>
      <c r="Z39" s="621"/>
      <c r="AA39" s="575"/>
      <c r="AB39" s="575"/>
      <c r="AC39" s="622"/>
      <c r="AD39" s="135" t="str">
        <f t="shared" ref="AD39:AD62" si="9">IF(AND(AC39&gt;0,C39=0),"x","")</f>
        <v/>
      </c>
    </row>
    <row r="40" spans="1:30" ht="26.1" hidden="1" customHeight="1">
      <c r="A40" s="413" t="s">
        <v>849</v>
      </c>
      <c r="B40" s="413"/>
      <c r="C40" s="414"/>
      <c r="D40" s="414"/>
      <c r="E40" s="414"/>
      <c r="F40" s="489"/>
      <c r="G40" s="414"/>
      <c r="H40" s="489"/>
      <c r="I40" s="414"/>
      <c r="J40" s="489"/>
      <c r="K40" s="414"/>
      <c r="L40" s="489"/>
      <c r="M40" s="414"/>
      <c r="N40" s="489"/>
      <c r="O40" s="414"/>
      <c r="P40" s="489"/>
      <c r="Q40" s="414"/>
      <c r="R40" s="489"/>
      <c r="S40" s="414"/>
      <c r="T40" s="489"/>
      <c r="U40" s="414"/>
      <c r="V40" s="489"/>
      <c r="W40" s="414"/>
      <c r="X40" s="489"/>
      <c r="Y40" s="575"/>
      <c r="Z40" s="621"/>
      <c r="AA40" s="575"/>
      <c r="AB40" s="575"/>
      <c r="AC40" s="622"/>
      <c r="AD40" s="135" t="str">
        <f t="shared" si="9"/>
        <v/>
      </c>
    </row>
    <row r="41" spans="1:30" ht="26.1" hidden="1" customHeight="1">
      <c r="A41" s="413" t="s">
        <v>859</v>
      </c>
      <c r="B41" s="413"/>
      <c r="C41" s="414"/>
      <c r="D41" s="414"/>
      <c r="E41" s="414"/>
      <c r="F41" s="489"/>
      <c r="G41" s="414"/>
      <c r="H41" s="489"/>
      <c r="I41" s="414"/>
      <c r="J41" s="489"/>
      <c r="K41" s="414"/>
      <c r="L41" s="489"/>
      <c r="M41" s="414"/>
      <c r="N41" s="489"/>
      <c r="O41" s="414"/>
      <c r="P41" s="489"/>
      <c r="Q41" s="414"/>
      <c r="R41" s="489"/>
      <c r="S41" s="414"/>
      <c r="T41" s="489"/>
      <c r="U41" s="414"/>
      <c r="V41" s="489"/>
      <c r="W41" s="414"/>
      <c r="X41" s="489"/>
      <c r="Y41" s="575"/>
      <c r="Z41" s="621"/>
      <c r="AA41" s="575"/>
      <c r="AB41" s="575"/>
      <c r="AC41" s="622"/>
      <c r="AD41" s="135" t="str">
        <f t="shared" si="9"/>
        <v/>
      </c>
    </row>
    <row r="42" spans="1:30" ht="26.1" hidden="1" customHeight="1">
      <c r="A42" s="413" t="s">
        <v>871</v>
      </c>
      <c r="B42" s="413"/>
      <c r="C42" s="414"/>
      <c r="D42" s="414"/>
      <c r="E42" s="414"/>
      <c r="F42" s="489"/>
      <c r="G42" s="414"/>
      <c r="H42" s="489"/>
      <c r="I42" s="414"/>
      <c r="J42" s="489"/>
      <c r="K42" s="414"/>
      <c r="L42" s="489"/>
      <c r="M42" s="414"/>
      <c r="N42" s="489"/>
      <c r="O42" s="414"/>
      <c r="P42" s="489"/>
      <c r="Q42" s="414"/>
      <c r="R42" s="489"/>
      <c r="S42" s="414"/>
      <c r="T42" s="489"/>
      <c r="U42" s="414"/>
      <c r="V42" s="489"/>
      <c r="W42" s="414"/>
      <c r="X42" s="489"/>
      <c r="Y42" s="575"/>
      <c r="Z42" s="621"/>
      <c r="AA42" s="575"/>
      <c r="AB42" s="575"/>
      <c r="AC42" s="622"/>
      <c r="AD42" s="135" t="str">
        <f t="shared" si="9"/>
        <v/>
      </c>
    </row>
    <row r="43" spans="1:30" ht="26.1" hidden="1" customHeight="1">
      <c r="A43" s="413" t="s">
        <v>1245</v>
      </c>
      <c r="B43" s="413"/>
      <c r="C43" s="414"/>
      <c r="D43" s="414"/>
      <c r="E43" s="414"/>
      <c r="F43" s="489"/>
      <c r="G43" s="414"/>
      <c r="H43" s="489"/>
      <c r="I43" s="414"/>
      <c r="J43" s="489"/>
      <c r="K43" s="414"/>
      <c r="L43" s="489"/>
      <c r="M43" s="414"/>
      <c r="N43" s="489"/>
      <c r="O43" s="414"/>
      <c r="P43" s="489"/>
      <c r="Q43" s="414"/>
      <c r="R43" s="489"/>
      <c r="S43" s="414"/>
      <c r="T43" s="489"/>
      <c r="U43" s="414"/>
      <c r="V43" s="489"/>
      <c r="W43" s="414"/>
      <c r="X43" s="489"/>
      <c r="Y43" s="575"/>
      <c r="Z43" s="621"/>
      <c r="AA43" s="575"/>
      <c r="AB43" s="575"/>
      <c r="AC43" s="622"/>
      <c r="AD43" s="135" t="str">
        <f t="shared" si="9"/>
        <v/>
      </c>
    </row>
    <row r="44" spans="1:30" ht="26.1" hidden="1" customHeight="1">
      <c r="A44" s="413" t="s">
        <v>1246</v>
      </c>
      <c r="B44" s="413"/>
      <c r="C44" s="414"/>
      <c r="D44" s="414"/>
      <c r="E44" s="414"/>
      <c r="F44" s="489"/>
      <c r="G44" s="414"/>
      <c r="H44" s="489"/>
      <c r="I44" s="414"/>
      <c r="J44" s="489"/>
      <c r="K44" s="414"/>
      <c r="L44" s="489"/>
      <c r="M44" s="414"/>
      <c r="N44" s="489"/>
      <c r="O44" s="414"/>
      <c r="P44" s="489"/>
      <c r="Q44" s="414"/>
      <c r="R44" s="489"/>
      <c r="S44" s="414"/>
      <c r="T44" s="489"/>
      <c r="U44" s="414"/>
      <c r="V44" s="489"/>
      <c r="W44" s="414"/>
      <c r="X44" s="489"/>
      <c r="Y44" s="575"/>
      <c r="Z44" s="621"/>
      <c r="AA44" s="575"/>
      <c r="AB44" s="575"/>
      <c r="AC44" s="622"/>
      <c r="AD44" s="135" t="str">
        <f t="shared" si="9"/>
        <v/>
      </c>
    </row>
    <row r="45" spans="1:30" ht="26.1" hidden="1" customHeight="1">
      <c r="A45" s="413" t="s">
        <v>1247</v>
      </c>
      <c r="B45" s="413"/>
      <c r="C45" s="414"/>
      <c r="D45" s="414"/>
      <c r="E45" s="414"/>
      <c r="F45" s="489"/>
      <c r="G45" s="414"/>
      <c r="H45" s="489"/>
      <c r="I45" s="414"/>
      <c r="J45" s="489"/>
      <c r="K45" s="414"/>
      <c r="L45" s="489"/>
      <c r="M45" s="414"/>
      <c r="N45" s="489"/>
      <c r="O45" s="414"/>
      <c r="P45" s="489"/>
      <c r="Q45" s="414"/>
      <c r="R45" s="489"/>
      <c r="S45" s="414"/>
      <c r="T45" s="489"/>
      <c r="U45" s="414"/>
      <c r="V45" s="489"/>
      <c r="W45" s="414"/>
      <c r="X45" s="489"/>
      <c r="Y45" s="575"/>
      <c r="Z45" s="621"/>
      <c r="AA45" s="575"/>
      <c r="AB45" s="575"/>
      <c r="AC45" s="622"/>
      <c r="AD45" s="135" t="str">
        <f t="shared" si="9"/>
        <v/>
      </c>
    </row>
    <row r="46" spans="1:30" ht="26.1" hidden="1" customHeight="1">
      <c r="A46" s="413" t="s">
        <v>902</v>
      </c>
      <c r="B46" s="413"/>
      <c r="C46" s="414"/>
      <c r="D46" s="414"/>
      <c r="E46" s="414"/>
      <c r="F46" s="489"/>
      <c r="G46" s="414"/>
      <c r="H46" s="489"/>
      <c r="I46" s="414"/>
      <c r="J46" s="489"/>
      <c r="K46" s="414"/>
      <c r="L46" s="489"/>
      <c r="M46" s="414"/>
      <c r="N46" s="489"/>
      <c r="O46" s="414"/>
      <c r="P46" s="489"/>
      <c r="Q46" s="414"/>
      <c r="R46" s="489"/>
      <c r="S46" s="414"/>
      <c r="T46" s="489"/>
      <c r="U46" s="414"/>
      <c r="V46" s="489"/>
      <c r="W46" s="414"/>
      <c r="X46" s="489"/>
      <c r="Y46" s="575"/>
      <c r="Z46" s="621"/>
      <c r="AA46" s="575"/>
      <c r="AB46" s="575"/>
      <c r="AC46" s="622"/>
      <c r="AD46" s="135" t="str">
        <f t="shared" si="9"/>
        <v/>
      </c>
    </row>
    <row r="47" spans="1:30" ht="26.1" hidden="1" customHeight="1">
      <c r="A47" s="413" t="s">
        <v>1248</v>
      </c>
      <c r="B47" s="413"/>
      <c r="C47" s="414"/>
      <c r="D47" s="414"/>
      <c r="E47" s="414"/>
      <c r="F47" s="489"/>
      <c r="G47" s="414"/>
      <c r="H47" s="489"/>
      <c r="I47" s="414"/>
      <c r="J47" s="489"/>
      <c r="K47" s="414"/>
      <c r="L47" s="489"/>
      <c r="M47" s="414"/>
      <c r="N47" s="489"/>
      <c r="O47" s="414"/>
      <c r="P47" s="489"/>
      <c r="Q47" s="414"/>
      <c r="R47" s="489"/>
      <c r="S47" s="414"/>
      <c r="T47" s="489"/>
      <c r="U47" s="414"/>
      <c r="V47" s="489"/>
      <c r="W47" s="414"/>
      <c r="X47" s="489"/>
      <c r="Y47" s="575"/>
      <c r="Z47" s="621"/>
      <c r="AA47" s="575"/>
      <c r="AB47" s="575"/>
      <c r="AC47" s="622"/>
      <c r="AD47" s="135" t="str">
        <f t="shared" si="9"/>
        <v/>
      </c>
    </row>
    <row r="48" spans="1:30" ht="26.1" hidden="1" customHeight="1">
      <c r="A48" s="413" t="s">
        <v>917</v>
      </c>
      <c r="B48" s="413"/>
      <c r="C48" s="414"/>
      <c r="D48" s="414"/>
      <c r="E48" s="414"/>
      <c r="F48" s="489"/>
      <c r="G48" s="414"/>
      <c r="H48" s="489"/>
      <c r="I48" s="414"/>
      <c r="J48" s="489"/>
      <c r="K48" s="414"/>
      <c r="L48" s="489"/>
      <c r="M48" s="414"/>
      <c r="N48" s="489"/>
      <c r="O48" s="414"/>
      <c r="P48" s="489"/>
      <c r="Q48" s="414"/>
      <c r="R48" s="489"/>
      <c r="S48" s="414"/>
      <c r="T48" s="489"/>
      <c r="U48" s="414"/>
      <c r="V48" s="489"/>
      <c r="W48" s="414"/>
      <c r="X48" s="489"/>
      <c r="Y48" s="575"/>
      <c r="Z48" s="621"/>
      <c r="AA48" s="575"/>
      <c r="AB48" s="575"/>
      <c r="AC48" s="622"/>
      <c r="AD48" s="135" t="str">
        <f t="shared" si="9"/>
        <v/>
      </c>
    </row>
    <row r="49" spans="1:30" ht="26.1" hidden="1" customHeight="1">
      <c r="A49" s="131" t="s">
        <v>1249</v>
      </c>
      <c r="B49" s="424"/>
      <c r="C49" s="414"/>
      <c r="D49" s="414"/>
      <c r="E49" s="414"/>
      <c r="F49" s="489"/>
      <c r="G49" s="414"/>
      <c r="H49" s="489"/>
      <c r="I49" s="414"/>
      <c r="J49" s="489"/>
      <c r="K49" s="414"/>
      <c r="L49" s="489"/>
      <c r="M49" s="414"/>
      <c r="N49" s="489"/>
      <c r="O49" s="414"/>
      <c r="P49" s="489"/>
      <c r="Q49" s="414"/>
      <c r="R49" s="489"/>
      <c r="S49" s="414"/>
      <c r="T49" s="489"/>
      <c r="U49" s="414"/>
      <c r="V49" s="489"/>
      <c r="W49" s="414"/>
      <c r="X49" s="489"/>
      <c r="Y49" s="575"/>
      <c r="Z49" s="621"/>
      <c r="AA49" s="575"/>
      <c r="AB49" s="575"/>
      <c r="AC49" s="622"/>
      <c r="AD49" s="135" t="str">
        <f t="shared" si="9"/>
        <v/>
      </c>
    </row>
    <row r="50" spans="1:30" ht="26.1" hidden="1" customHeight="1">
      <c r="A50" s="131" t="s">
        <v>1250</v>
      </c>
      <c r="B50" s="424"/>
      <c r="C50" s="414"/>
      <c r="D50" s="414"/>
      <c r="E50" s="414"/>
      <c r="F50" s="489"/>
      <c r="G50" s="414"/>
      <c r="H50" s="489"/>
      <c r="I50" s="414"/>
      <c r="J50" s="489"/>
      <c r="K50" s="414"/>
      <c r="L50" s="489"/>
      <c r="M50" s="414"/>
      <c r="N50" s="489"/>
      <c r="O50" s="414"/>
      <c r="P50" s="489"/>
      <c r="Q50" s="414"/>
      <c r="R50" s="489"/>
      <c r="S50" s="414"/>
      <c r="T50" s="489"/>
      <c r="U50" s="414"/>
      <c r="V50" s="489"/>
      <c r="W50" s="414"/>
      <c r="X50" s="489"/>
      <c r="Y50" s="575"/>
      <c r="Z50" s="621"/>
      <c r="AA50" s="575"/>
      <c r="AB50" s="575"/>
      <c r="AC50" s="622"/>
      <c r="AD50" s="135" t="str">
        <f t="shared" si="9"/>
        <v/>
      </c>
    </row>
    <row r="51" spans="1:30" ht="26.1" hidden="1" customHeight="1">
      <c r="A51" s="131" t="s">
        <v>1251</v>
      </c>
      <c r="B51" s="424"/>
      <c r="C51" s="414"/>
      <c r="D51" s="414"/>
      <c r="E51" s="414"/>
      <c r="F51" s="489"/>
      <c r="G51" s="414"/>
      <c r="H51" s="489"/>
      <c r="I51" s="414"/>
      <c r="J51" s="489"/>
      <c r="K51" s="414"/>
      <c r="L51" s="489"/>
      <c r="M51" s="414"/>
      <c r="N51" s="489"/>
      <c r="O51" s="414"/>
      <c r="P51" s="489"/>
      <c r="Q51" s="414"/>
      <c r="R51" s="489"/>
      <c r="S51" s="414"/>
      <c r="T51" s="489"/>
      <c r="U51" s="414"/>
      <c r="V51" s="489"/>
      <c r="W51" s="414"/>
      <c r="X51" s="489"/>
      <c r="Y51" s="575"/>
      <c r="Z51" s="621"/>
      <c r="AA51" s="575"/>
      <c r="AB51" s="575"/>
      <c r="AC51" s="622"/>
      <c r="AD51" s="135" t="str">
        <f t="shared" si="9"/>
        <v/>
      </c>
    </row>
    <row r="52" spans="1:30" ht="26.1" hidden="1" customHeight="1">
      <c r="A52" s="131" t="s">
        <v>1252</v>
      </c>
      <c r="B52" s="424"/>
      <c r="C52" s="414"/>
      <c r="D52" s="414"/>
      <c r="E52" s="414"/>
      <c r="F52" s="489"/>
      <c r="G52" s="414"/>
      <c r="H52" s="489"/>
      <c r="I52" s="414"/>
      <c r="J52" s="489"/>
      <c r="K52" s="414"/>
      <c r="L52" s="489"/>
      <c r="M52" s="414"/>
      <c r="N52" s="489"/>
      <c r="O52" s="414"/>
      <c r="P52" s="489"/>
      <c r="Q52" s="414"/>
      <c r="R52" s="489"/>
      <c r="S52" s="414"/>
      <c r="T52" s="489"/>
      <c r="U52" s="414"/>
      <c r="V52" s="489"/>
      <c r="W52" s="414"/>
      <c r="X52" s="489"/>
      <c r="Y52" s="575"/>
      <c r="Z52" s="621"/>
      <c r="AA52" s="575"/>
      <c r="AB52" s="575"/>
      <c r="AC52" s="622"/>
      <c r="AD52" s="135" t="str">
        <f t="shared" si="9"/>
        <v/>
      </c>
    </row>
    <row r="53" spans="1:30" ht="26.1" hidden="1" customHeight="1">
      <c r="A53" s="131" t="s">
        <v>1253</v>
      </c>
      <c r="B53" s="424"/>
      <c r="C53" s="414"/>
      <c r="D53" s="414"/>
      <c r="E53" s="414"/>
      <c r="F53" s="489"/>
      <c r="G53" s="414"/>
      <c r="H53" s="489"/>
      <c r="I53" s="414"/>
      <c r="J53" s="489"/>
      <c r="K53" s="414"/>
      <c r="L53" s="489"/>
      <c r="M53" s="414"/>
      <c r="N53" s="489"/>
      <c r="O53" s="414"/>
      <c r="P53" s="489"/>
      <c r="Q53" s="414"/>
      <c r="R53" s="489"/>
      <c r="S53" s="414"/>
      <c r="T53" s="489"/>
      <c r="U53" s="414"/>
      <c r="V53" s="489"/>
      <c r="W53" s="414"/>
      <c r="X53" s="489"/>
      <c r="Y53" s="575"/>
      <c r="Z53" s="621"/>
      <c r="AA53" s="575"/>
      <c r="AB53" s="575"/>
      <c r="AC53" s="622"/>
      <c r="AD53" s="135" t="str">
        <f t="shared" si="9"/>
        <v/>
      </c>
    </row>
    <row r="54" spans="1:30" ht="26.1" hidden="1" customHeight="1">
      <c r="A54" s="131" t="s">
        <v>1254</v>
      </c>
      <c r="B54" s="424"/>
      <c r="C54" s="414"/>
      <c r="D54" s="414"/>
      <c r="E54" s="414"/>
      <c r="F54" s="489"/>
      <c r="G54" s="414"/>
      <c r="H54" s="489"/>
      <c r="I54" s="414"/>
      <c r="J54" s="489"/>
      <c r="K54" s="414"/>
      <c r="L54" s="489"/>
      <c r="M54" s="414"/>
      <c r="N54" s="489"/>
      <c r="O54" s="414"/>
      <c r="P54" s="489"/>
      <c r="Q54" s="414"/>
      <c r="R54" s="489"/>
      <c r="S54" s="414"/>
      <c r="T54" s="489"/>
      <c r="U54" s="414"/>
      <c r="V54" s="489"/>
      <c r="W54" s="414"/>
      <c r="X54" s="489"/>
      <c r="Y54" s="575"/>
      <c r="Z54" s="621"/>
      <c r="AA54" s="575"/>
      <c r="AB54" s="575"/>
      <c r="AC54" s="622"/>
      <c r="AD54" s="135" t="str">
        <f t="shared" si="9"/>
        <v/>
      </c>
    </row>
    <row r="55" spans="1:30" ht="26.1" hidden="1" customHeight="1">
      <c r="A55" s="131" t="s">
        <v>1255</v>
      </c>
      <c r="B55" s="424"/>
      <c r="C55" s="414"/>
      <c r="D55" s="414"/>
      <c r="E55" s="414"/>
      <c r="F55" s="489"/>
      <c r="G55" s="414"/>
      <c r="H55" s="489"/>
      <c r="I55" s="414"/>
      <c r="J55" s="489"/>
      <c r="K55" s="414"/>
      <c r="L55" s="489"/>
      <c r="M55" s="414"/>
      <c r="N55" s="489"/>
      <c r="O55" s="414"/>
      <c r="P55" s="489"/>
      <c r="Q55" s="414"/>
      <c r="R55" s="489"/>
      <c r="S55" s="414"/>
      <c r="T55" s="489"/>
      <c r="U55" s="414"/>
      <c r="V55" s="489"/>
      <c r="W55" s="414"/>
      <c r="X55" s="489"/>
      <c r="Y55" s="575"/>
      <c r="Z55" s="621"/>
      <c r="AA55" s="575"/>
      <c r="AB55" s="575"/>
      <c r="AC55" s="622"/>
      <c r="AD55" s="135" t="str">
        <f t="shared" si="9"/>
        <v/>
      </c>
    </row>
    <row r="56" spans="1:30" ht="26.1" hidden="1" customHeight="1">
      <c r="A56" s="131" t="s">
        <v>1256</v>
      </c>
      <c r="B56" s="424"/>
      <c r="C56" s="414"/>
      <c r="D56" s="414"/>
      <c r="E56" s="414"/>
      <c r="F56" s="489"/>
      <c r="G56" s="414"/>
      <c r="H56" s="489"/>
      <c r="I56" s="414"/>
      <c r="J56" s="489"/>
      <c r="K56" s="414"/>
      <c r="L56" s="489"/>
      <c r="M56" s="414"/>
      <c r="N56" s="489"/>
      <c r="O56" s="414"/>
      <c r="P56" s="489"/>
      <c r="Q56" s="414"/>
      <c r="R56" s="489"/>
      <c r="S56" s="414"/>
      <c r="T56" s="489"/>
      <c r="U56" s="414"/>
      <c r="V56" s="489"/>
      <c r="W56" s="414"/>
      <c r="X56" s="489"/>
      <c r="Y56" s="575"/>
      <c r="Z56" s="621"/>
      <c r="AA56" s="575"/>
      <c r="AB56" s="575"/>
      <c r="AC56" s="622"/>
      <c r="AD56" s="135" t="str">
        <f t="shared" si="9"/>
        <v/>
      </c>
    </row>
    <row r="57" spans="1:30" ht="26.1" hidden="1" customHeight="1">
      <c r="A57" s="131" t="s">
        <v>1257</v>
      </c>
      <c r="B57" s="424"/>
      <c r="C57" s="414"/>
      <c r="D57" s="414"/>
      <c r="E57" s="414"/>
      <c r="F57" s="489"/>
      <c r="G57" s="414"/>
      <c r="H57" s="489"/>
      <c r="I57" s="414"/>
      <c r="J57" s="489"/>
      <c r="K57" s="414"/>
      <c r="L57" s="489"/>
      <c r="M57" s="414"/>
      <c r="N57" s="489"/>
      <c r="O57" s="414"/>
      <c r="P57" s="489"/>
      <c r="Q57" s="414"/>
      <c r="R57" s="489"/>
      <c r="S57" s="414"/>
      <c r="T57" s="489"/>
      <c r="U57" s="414"/>
      <c r="V57" s="489"/>
      <c r="W57" s="414"/>
      <c r="X57" s="489"/>
      <c r="Y57" s="575"/>
      <c r="Z57" s="621"/>
      <c r="AA57" s="575"/>
      <c r="AB57" s="575"/>
      <c r="AC57" s="622"/>
      <c r="AD57" s="135" t="str">
        <f t="shared" si="9"/>
        <v/>
      </c>
    </row>
    <row r="58" spans="1:30" ht="26.1" hidden="1" customHeight="1">
      <c r="A58" s="131" t="s">
        <v>1258</v>
      </c>
      <c r="B58" s="424"/>
      <c r="C58" s="414"/>
      <c r="D58" s="414"/>
      <c r="E58" s="414"/>
      <c r="F58" s="489"/>
      <c r="G58" s="414"/>
      <c r="H58" s="489"/>
      <c r="I58" s="414"/>
      <c r="J58" s="489"/>
      <c r="K58" s="414"/>
      <c r="L58" s="489"/>
      <c r="M58" s="414"/>
      <c r="N58" s="489"/>
      <c r="O58" s="414"/>
      <c r="P58" s="489"/>
      <c r="Q58" s="414"/>
      <c r="R58" s="489"/>
      <c r="S58" s="414"/>
      <c r="T58" s="489"/>
      <c r="U58" s="414"/>
      <c r="V58" s="489"/>
      <c r="W58" s="414"/>
      <c r="X58" s="489"/>
      <c r="Y58" s="575"/>
      <c r="Z58" s="621"/>
      <c r="AA58" s="575"/>
      <c r="AB58" s="575"/>
      <c r="AC58" s="622"/>
      <c r="AD58" s="135" t="str">
        <f t="shared" si="9"/>
        <v/>
      </c>
    </row>
    <row r="59" spans="1:30"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575"/>
      <c r="Z59" s="621"/>
      <c r="AA59" s="575"/>
      <c r="AB59" s="575"/>
      <c r="AC59" s="622"/>
      <c r="AD59" s="135" t="str">
        <f t="shared" si="9"/>
        <v/>
      </c>
    </row>
    <row r="60" spans="1:30"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575"/>
      <c r="Z60" s="621"/>
      <c r="AA60" s="575"/>
      <c r="AB60" s="575"/>
      <c r="AC60" s="622"/>
      <c r="AD60" s="135" t="str">
        <f t="shared" si="9"/>
        <v/>
      </c>
    </row>
    <row r="61" spans="1:30"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575"/>
      <c r="Z61" s="621"/>
      <c r="AA61" s="575"/>
      <c r="AB61" s="575"/>
      <c r="AC61" s="622"/>
      <c r="AD61" s="135" t="str">
        <f t="shared" si="9"/>
        <v/>
      </c>
    </row>
    <row r="62" spans="1:30" ht="26.1" customHeight="1" thickBot="1">
      <c r="A62" s="415" t="s">
        <v>1101</v>
      </c>
      <c r="B62" s="416">
        <f>+SUM(B7:B61)</f>
        <v>0</v>
      </c>
      <c r="C62" s="416">
        <f t="shared" ref="C62:AC62" si="10">+SUM(C7:C61)</f>
        <v>0</v>
      </c>
      <c r="D62" s="416">
        <f t="shared" si="10"/>
        <v>0</v>
      </c>
      <c r="E62" s="416">
        <f t="shared" si="10"/>
        <v>0</v>
      </c>
      <c r="F62" s="416">
        <f t="shared" si="10"/>
        <v>0</v>
      </c>
      <c r="G62" s="416">
        <f t="shared" si="10"/>
        <v>0</v>
      </c>
      <c r="H62" s="416">
        <f t="shared" si="10"/>
        <v>0</v>
      </c>
      <c r="I62" s="416">
        <f t="shared" si="10"/>
        <v>0</v>
      </c>
      <c r="J62" s="416">
        <f t="shared" si="10"/>
        <v>0</v>
      </c>
      <c r="K62" s="416">
        <f t="shared" si="10"/>
        <v>0</v>
      </c>
      <c r="L62" s="416">
        <f t="shared" si="10"/>
        <v>0</v>
      </c>
      <c r="M62" s="416">
        <f t="shared" si="10"/>
        <v>0</v>
      </c>
      <c r="N62" s="416">
        <f t="shared" si="10"/>
        <v>0</v>
      </c>
      <c r="O62" s="416">
        <f t="shared" si="10"/>
        <v>0</v>
      </c>
      <c r="P62" s="416">
        <f t="shared" si="10"/>
        <v>0</v>
      </c>
      <c r="Q62" s="416">
        <f t="shared" si="10"/>
        <v>0</v>
      </c>
      <c r="R62" s="416">
        <f t="shared" si="10"/>
        <v>0</v>
      </c>
      <c r="S62" s="416">
        <f t="shared" si="10"/>
        <v>0</v>
      </c>
      <c r="T62" s="416">
        <f t="shared" si="10"/>
        <v>0</v>
      </c>
      <c r="U62" s="416">
        <f t="shared" si="10"/>
        <v>0</v>
      </c>
      <c r="V62" s="416">
        <f t="shared" si="10"/>
        <v>0</v>
      </c>
      <c r="W62" s="416">
        <f t="shared" si="10"/>
        <v>0</v>
      </c>
      <c r="X62" s="416">
        <f t="shared" si="10"/>
        <v>0</v>
      </c>
      <c r="Y62" s="577">
        <f t="shared" si="10"/>
        <v>0</v>
      </c>
      <c r="Z62" s="578">
        <f t="shared" si="10"/>
        <v>0</v>
      </c>
      <c r="AA62" s="579">
        <f t="shared" si="10"/>
        <v>0</v>
      </c>
      <c r="AB62" s="579">
        <f t="shared" si="10"/>
        <v>0</v>
      </c>
      <c r="AC62" s="580">
        <f t="shared" si="10"/>
        <v>0</v>
      </c>
      <c r="AD62" s="135" t="str">
        <f t="shared" si="9"/>
        <v/>
      </c>
    </row>
    <row r="63" spans="1:30">
      <c r="M63" s="132"/>
      <c r="N63" s="132"/>
      <c r="Q63" s="132"/>
      <c r="R63" s="132"/>
    </row>
    <row r="64" spans="1:30" hidden="1">
      <c r="B64" s="133"/>
      <c r="K64" s="132"/>
      <c r="L64" s="132"/>
    </row>
    <row r="65" spans="1:30" s="86" customFormat="1" ht="16.8" hidden="1">
      <c r="A65" s="134" t="s">
        <v>1260</v>
      </c>
      <c r="B65" s="134"/>
      <c r="D65" s="85"/>
      <c r="W65" s="132"/>
      <c r="X65" s="132"/>
      <c r="Y65" s="132"/>
      <c r="Z65" s="132"/>
      <c r="AA65" s="132"/>
      <c r="AB65" s="121"/>
      <c r="AC65" s="121"/>
      <c r="AD65" s="135"/>
    </row>
    <row r="66" spans="1:30" s="86" customFormat="1" ht="20.399999999999999" hidden="1">
      <c r="A66" s="121" t="s">
        <v>1261</v>
      </c>
      <c r="B66" s="121"/>
      <c r="C66" s="90">
        <f>C16+C17+C20+C23+C24+C31</f>
        <v>0</v>
      </c>
      <c r="D66" s="85"/>
      <c r="E66" s="171" t="e">
        <f>C66/I2</f>
        <v>#N/A</v>
      </c>
      <c r="F66" s="171"/>
      <c r="G66" s="146"/>
      <c r="H66" s="146"/>
      <c r="I66" s="146"/>
      <c r="J66" s="146"/>
      <c r="K66" s="146"/>
      <c r="L66" s="146"/>
      <c r="M66" s="147"/>
      <c r="N66" s="147"/>
      <c r="W66" s="121"/>
      <c r="X66" s="121"/>
      <c r="Y66" s="121"/>
      <c r="Z66" s="121"/>
      <c r="AA66" s="121"/>
      <c r="AB66" s="121"/>
      <c r="AC66" s="121"/>
      <c r="AD66" s="135"/>
    </row>
    <row r="67" spans="1:30" s="86" customFormat="1" ht="16.8" hidden="1">
      <c r="A67" s="134" t="s">
        <v>1268</v>
      </c>
      <c r="B67" s="121"/>
      <c r="C67" s="84"/>
      <c r="D67" s="85"/>
      <c r="E67" s="84"/>
      <c r="F67" s="84"/>
      <c r="G67" s="84"/>
      <c r="H67" s="84"/>
      <c r="I67" s="84"/>
      <c r="J67" s="84"/>
      <c r="K67" s="84"/>
      <c r="L67" s="84"/>
      <c r="M67" s="84"/>
      <c r="N67" s="84"/>
      <c r="O67" s="84"/>
      <c r="P67" s="84"/>
      <c r="Q67" s="84"/>
      <c r="R67" s="84"/>
      <c r="S67" s="84"/>
      <c r="T67" s="84"/>
      <c r="W67" s="121"/>
      <c r="X67" s="121"/>
      <c r="Y67" s="121"/>
      <c r="Z67" s="121"/>
      <c r="AA67" s="121"/>
      <c r="AB67" s="121"/>
      <c r="AC67" s="121"/>
      <c r="AD67" s="135"/>
    </row>
    <row r="68" spans="1:30" s="86" customFormat="1" ht="20.399999999999999" hidden="1">
      <c r="A68" s="121" t="s">
        <v>1269</v>
      </c>
      <c r="B68" s="134"/>
      <c r="C68" s="91">
        <f>C11</f>
        <v>0</v>
      </c>
      <c r="D68" s="85"/>
      <c r="E68" s="171" t="e">
        <f>C68/I2</f>
        <v>#N/A</v>
      </c>
      <c r="F68" s="171"/>
      <c r="G68" s="146" t="str">
        <f>IF(C68&gt;(C62*0.2),"Additional Transfer Request Above 20%","")</f>
        <v/>
      </c>
      <c r="H68" s="146"/>
      <c r="I68" s="146"/>
      <c r="J68" s="146"/>
      <c r="K68" s="146"/>
      <c r="L68" s="146"/>
      <c r="M68" s="147"/>
      <c r="N68" s="147"/>
      <c r="S68" s="876"/>
      <c r="T68" s="876"/>
      <c r="U68" s="877"/>
      <c r="V68" s="551"/>
      <c r="W68" s="121"/>
      <c r="X68" s="121"/>
      <c r="Y68" s="121"/>
      <c r="Z68" s="121"/>
      <c r="AA68" s="121"/>
      <c r="AB68" s="121"/>
      <c r="AC68" s="121"/>
      <c r="AD68" s="135"/>
    </row>
    <row r="69" spans="1:30" s="86" customFormat="1" ht="16.8" hidden="1">
      <c r="A69" s="134" t="s">
        <v>1270</v>
      </c>
      <c r="B69" s="121"/>
      <c r="C69" s="84"/>
      <c r="D69" s="85"/>
      <c r="E69" s="84"/>
      <c r="F69" s="84"/>
      <c r="G69" s="84"/>
      <c r="H69" s="84"/>
      <c r="I69" s="84"/>
      <c r="J69" s="84"/>
      <c r="K69" s="84"/>
      <c r="L69" s="84"/>
      <c r="M69" s="84"/>
      <c r="N69" s="84"/>
      <c r="O69" s="84"/>
      <c r="P69" s="84"/>
      <c r="Q69" s="84"/>
      <c r="R69" s="84"/>
      <c r="S69" s="84"/>
      <c r="T69" s="84"/>
      <c r="W69" s="121"/>
      <c r="X69" s="121"/>
      <c r="Y69" s="121"/>
      <c r="Z69" s="121"/>
      <c r="AA69" s="121"/>
      <c r="AB69" s="121"/>
      <c r="AC69" s="121"/>
      <c r="AD69" s="135"/>
    </row>
    <row r="70" spans="1:30" s="86" customFormat="1" ht="16.8" hidden="1">
      <c r="A70" s="121" t="s">
        <v>1271</v>
      </c>
      <c r="B70" s="84"/>
      <c r="C70" s="88">
        <f>IIIC2!C70</f>
        <v>0</v>
      </c>
      <c r="D70" s="85"/>
      <c r="E70" s="84"/>
      <c r="F70" s="84"/>
      <c r="G70" s="84"/>
      <c r="H70" s="84"/>
      <c r="I70" s="84"/>
      <c r="J70" s="84"/>
      <c r="K70" s="84"/>
      <c r="L70" s="84"/>
      <c r="M70" s="84"/>
      <c r="N70" s="84"/>
      <c r="O70" s="84"/>
      <c r="P70" s="84"/>
      <c r="Q70" s="84"/>
      <c r="R70" s="84"/>
      <c r="S70" s="84"/>
      <c r="T70" s="84"/>
      <c r="W70" s="121"/>
      <c r="X70" s="121"/>
      <c r="Y70" s="121"/>
      <c r="Z70" s="121"/>
      <c r="AA70" s="121"/>
      <c r="AB70" s="121"/>
      <c r="AC70" s="121"/>
      <c r="AD70" s="135"/>
    </row>
    <row r="71" spans="1:30" s="86" customFormat="1" ht="17.399999999999999" hidden="1">
      <c r="A71" s="121"/>
      <c r="B71" s="136"/>
      <c r="C71" s="85"/>
      <c r="D71" s="85"/>
      <c r="E71" s="84"/>
      <c r="F71" s="84"/>
      <c r="G71" s="84"/>
      <c r="H71" s="84"/>
      <c r="I71" s="84"/>
      <c r="J71" s="84"/>
      <c r="K71" s="84"/>
      <c r="L71" s="84"/>
      <c r="M71" s="84"/>
      <c r="N71" s="84"/>
      <c r="O71" s="84"/>
      <c r="P71" s="84"/>
      <c r="Q71" s="84"/>
      <c r="R71" s="84"/>
      <c r="S71" s="84"/>
      <c r="T71" s="84"/>
      <c r="W71" s="121"/>
      <c r="X71" s="121"/>
      <c r="Y71" s="121"/>
      <c r="Z71" s="121"/>
      <c r="AA71" s="121"/>
      <c r="AB71" s="121"/>
      <c r="AC71" s="121"/>
      <c r="AD71" s="135"/>
    </row>
    <row r="72" spans="1:30" s="86" customFormat="1" ht="15" hidden="1">
      <c r="A72" s="134" t="s">
        <v>1272</v>
      </c>
      <c r="B72" s="121"/>
      <c r="C72" s="89" t="e">
        <f>I2-C66-C68+C70</f>
        <v>#N/A</v>
      </c>
      <c r="D72" s="89"/>
      <c r="E72" s="84"/>
      <c r="F72" s="84"/>
      <c r="G72" s="84"/>
      <c r="H72" s="84"/>
      <c r="I72" s="84"/>
      <c r="J72" s="84"/>
      <c r="K72" s="84"/>
      <c r="L72" s="84"/>
      <c r="M72" s="84"/>
      <c r="N72" s="84"/>
      <c r="O72" s="84"/>
      <c r="P72" s="84"/>
      <c r="Q72" s="84"/>
      <c r="R72" s="84"/>
      <c r="S72" s="84"/>
      <c r="T72" s="84"/>
      <c r="W72" s="121"/>
      <c r="X72" s="121"/>
      <c r="Y72" s="121"/>
      <c r="Z72" s="121"/>
      <c r="AA72" s="121"/>
      <c r="AB72" s="121"/>
      <c r="AC72" s="121"/>
      <c r="AD72" s="135"/>
    </row>
    <row r="73" spans="1:30" s="86" customFormat="1" ht="16.8" hidden="1">
      <c r="A73" s="121"/>
      <c r="B73" s="121"/>
      <c r="C73" s="85"/>
      <c r="D73" s="85"/>
      <c r="E73" s="84"/>
      <c r="F73" s="84"/>
      <c r="G73" s="84"/>
      <c r="H73" s="84"/>
      <c r="I73" s="84"/>
      <c r="J73" s="84"/>
      <c r="K73" s="84"/>
      <c r="L73" s="84"/>
      <c r="M73" s="84"/>
      <c r="N73" s="84"/>
      <c r="O73" s="84"/>
      <c r="P73" s="84"/>
      <c r="Q73" s="84"/>
      <c r="R73" s="84"/>
      <c r="S73" s="84"/>
      <c r="T73" s="84"/>
      <c r="W73" s="121"/>
      <c r="X73" s="121"/>
      <c r="Y73" s="121"/>
      <c r="Z73" s="121"/>
      <c r="AA73" s="121"/>
      <c r="AB73" s="121"/>
      <c r="AC73" s="121"/>
      <c r="AD73" s="135"/>
    </row>
    <row r="74" spans="1:30" s="86" customFormat="1" ht="15.6" hidden="1">
      <c r="A74" s="148" t="s">
        <v>1273</v>
      </c>
      <c r="B74" s="121"/>
      <c r="W74" s="121"/>
      <c r="X74" s="121"/>
      <c r="Y74" s="121"/>
      <c r="Z74" s="121"/>
      <c r="AA74" s="121"/>
      <c r="AB74" s="121"/>
      <c r="AC74" s="121"/>
      <c r="AD74" s="135"/>
    </row>
    <row r="75" spans="1:30" s="86" customFormat="1" ht="15.6" hidden="1">
      <c r="A75" s="148" t="s">
        <v>1274</v>
      </c>
      <c r="B75" s="121"/>
      <c r="W75" s="121"/>
      <c r="X75" s="121"/>
      <c r="Y75" s="121"/>
      <c r="Z75" s="121"/>
      <c r="AA75" s="121"/>
      <c r="AB75" s="121"/>
      <c r="AC75" s="121"/>
      <c r="AD75" s="135"/>
    </row>
    <row r="76" spans="1:30" s="86" customFormat="1" ht="15.6" hidden="1">
      <c r="A76" s="148" t="s">
        <v>1264</v>
      </c>
      <c r="B76" s="121"/>
      <c r="W76" s="121"/>
      <c r="X76" s="121"/>
      <c r="Y76" s="121"/>
      <c r="Z76" s="121"/>
      <c r="AA76" s="121"/>
      <c r="AB76" s="121"/>
      <c r="AC76" s="121"/>
      <c r="AD76" s="135"/>
    </row>
  </sheetData>
  <sheetProtection algorithmName="SHA-512" hashValue="RomfDTE3WDQAUt+9aJ9pgaoe3+JnTOt6uI8SnWBqcTp9/VPXMHMA5gBz4OW2UEIcrV6ZYFW5JLmOBP94nfnirQ==" saltValue="1JwbYE05fWVlkeG9K38j9w==" spinCount="100000" sheet="1" objects="1" scenarios="1"/>
  <mergeCells count="1">
    <mergeCell ref="S68:U68"/>
  </mergeCells>
  <conditionalFormatting sqref="D1">
    <cfRule type="containsText" dxfId="55" priority="5" operator="containsText" text="Errors">
      <formula>NOT(ISERROR(SEARCH("Errors",D1)))</formula>
    </cfRule>
  </conditionalFormatting>
  <conditionalFormatting sqref="C1">
    <cfRule type="containsText" dxfId="54" priority="3" operator="containsText" text="Errors">
      <formula>NOT(ISERROR(SEARCH("Errors",C1)))</formula>
    </cfRule>
  </conditionalFormatting>
  <conditionalFormatting sqref="C3">
    <cfRule type="containsText" dxfId="53" priority="4" operator="containsText" text="Errors">
      <formula>NOT(ISERROR(SEARCH("Errors",C3)))</formula>
    </cfRule>
  </conditionalFormatting>
  <dataValidations count="3">
    <dataValidation type="whole" allowBlank="1" showInputMessage="1" showErrorMessage="1" errorTitle="Data Validation" error="Please enter a whole number between 0 and 2147483647." sqref="C32:AC61 B32:B39 B7:AC10 B62:AC62" xr:uid="{FC6106BA-80D2-47A5-9EAA-B4C0F6E9231D}">
      <formula1>0</formula1>
      <formula2>10000000000</formula2>
    </dataValidation>
    <dataValidation type="whole" allowBlank="1" showInputMessage="1" showErrorMessage="1" errorTitle="Data Validation" error="Please enter a whole number, do not use cents." sqref="Z25:AC30 Z12:AC13 B11:Y31 Z21:AC22" xr:uid="{7B5C6A35-C137-459F-AB7C-C3D42595AFB4}">
      <formula1>-10000000000</formula1>
      <formula2>10000000000</formula2>
    </dataValidation>
    <dataValidation type="whole" allowBlank="1" showInputMessage="1" showErrorMessage="1" errorTitle="Data Validation" error="Please enter a whole number - do not use cents." sqref="Z31:AC31 Z11:AC11 Z23:AC24 Z14:AC20" xr:uid="{88BF70C4-0D24-4EA2-A7C2-B12FDEEB9A03}">
      <formula1>-10000000000</formula1>
      <formula2>10000000000</formula2>
    </dataValidation>
  </dataValidations>
  <pageMargins left="0.5" right="0.5" top="0.75" bottom="1" header="0.5" footer="0.5"/>
  <pageSetup scale="77" fitToWidth="2" orientation="landscape" r:id="rId1"/>
  <headerFooter>
    <oddFooter>&amp;R&amp;A</oddFooter>
  </headerFooter>
  <ignoredErrors>
    <ignoredError sqref="C2 C4 A2 A4" unlockedFormula="1"/>
    <ignoredError sqref="C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A474-065E-4E06-91E5-FD6ED253608F}">
  <sheetPr codeName="Sheet15">
    <tabColor theme="8" tint="0.39997558519241921"/>
    <pageSetUpPr fitToPage="1"/>
  </sheetPr>
  <dimension ref="A1:AD91"/>
  <sheetViews>
    <sheetView zoomScaleNormal="100" workbookViewId="0">
      <pane xSplit="1" ySplit="10" topLeftCell="V11" activePane="bottomRight" state="frozen"/>
      <selection activeCell="D14" sqref="D14"/>
      <selection pane="topRight" activeCell="D14" sqref="D14"/>
      <selection pane="bottomLeft" activeCell="D14" sqref="D14"/>
      <selection pane="bottomRight" activeCell="V11" sqref="V11:Y15"/>
    </sheetView>
  </sheetViews>
  <sheetFormatPr defaultColWidth="8.88671875" defaultRowHeight="13.2"/>
  <cols>
    <col min="1" max="1" width="28.33203125" style="121" customWidth="1"/>
    <col min="2" max="3" width="12.21875" style="121" customWidth="1"/>
    <col min="4" max="4" width="12.6640625" style="121" customWidth="1"/>
    <col min="5" max="5" width="12.44140625" style="121" customWidth="1"/>
    <col min="6" max="6" width="13.6640625" style="121" customWidth="1"/>
    <col min="7" max="7" width="12.77734375" style="121" customWidth="1"/>
    <col min="8" max="8" width="12.21875" style="121" customWidth="1"/>
    <col min="9" max="9" width="13.109375" style="121" customWidth="1"/>
    <col min="10" max="13" width="15.6640625" style="121" hidden="1" customWidth="1"/>
    <col min="14" max="14" width="11.6640625" style="121" customWidth="1"/>
    <col min="15" max="15" width="10.88671875" style="121" customWidth="1"/>
    <col min="16" max="17" width="15.6640625" style="121" hidden="1" customWidth="1"/>
    <col min="18" max="18" width="11.33203125" style="121" customWidth="1"/>
    <col min="19" max="20" width="10.77734375" style="121" customWidth="1"/>
    <col min="21" max="21" width="10.88671875" style="121" customWidth="1"/>
    <col min="22" max="22" width="12.77734375" style="121" customWidth="1"/>
    <col min="23" max="23" width="11.44140625" style="121" customWidth="1"/>
    <col min="24" max="24" width="11.88671875" style="121" customWidth="1"/>
    <col min="25" max="25" width="11.33203125" style="121" customWidth="1"/>
    <col min="26" max="26" width="12.5546875" style="121" customWidth="1"/>
    <col min="27" max="27" width="12.6640625" style="121" customWidth="1"/>
    <col min="28" max="28" width="13.5546875" style="121" customWidth="1"/>
    <col min="29" max="29" width="13.77734375" style="121" customWidth="1"/>
    <col min="30" max="30" width="8.88671875" style="135"/>
    <col min="31" max="16384" width="8.88671875" style="121"/>
  </cols>
  <sheetData>
    <row r="1" spans="1:30" ht="13.8" thickBot="1">
      <c r="A1" s="418" t="s">
        <v>1275</v>
      </c>
      <c r="B1" s="120"/>
      <c r="C1" s="149" t="str">
        <f>IF('Compliance Issues'!J2="x","Errors exist, see the Compliance Issues tab.","")</f>
        <v/>
      </c>
      <c r="D1" s="123"/>
      <c r="W1" s="123"/>
      <c r="X1" s="123"/>
      <c r="Y1" s="123"/>
      <c r="Z1" s="123"/>
      <c r="AA1" s="123"/>
    </row>
    <row r="2" spans="1:30" ht="16.2" thickBot="1">
      <c r="A2" s="117">
        <f>IIIB!A2</f>
        <v>0</v>
      </c>
      <c r="B2" s="120"/>
      <c r="C2" s="124" t="str">
        <f>IIIB!C2</f>
        <v>January 2021</v>
      </c>
      <c r="G2" s="419" t="str">
        <f>LOOKUP(C2,'Addl Info'!A21:A34,'Addl Info'!B21:B34)</f>
        <v>01-2021 - 12-2021</v>
      </c>
      <c r="H2" s="494"/>
      <c r="I2" s="420" t="e">
        <f>IF(G2="Non-Submission Period",0,LOOKUP(A2,Allocations!A5:A125,Allocations!I5:I125))</f>
        <v>#N/A</v>
      </c>
      <c r="J2" s="496"/>
      <c r="S2" s="142"/>
      <c r="T2" s="142"/>
      <c r="W2" s="123"/>
      <c r="X2" s="123"/>
      <c r="Y2" s="123"/>
      <c r="Z2" s="123"/>
      <c r="AA2" s="123"/>
    </row>
    <row r="3" spans="1:30" ht="13.8" thickBot="1">
      <c r="A3" s="418" t="s">
        <v>1266</v>
      </c>
      <c r="B3" s="120"/>
      <c r="C3" s="149" t="str">
        <f>IF('Compliance Issues'!M4="x","Errors exist, see the Compliance Issues tab.","")</f>
        <v/>
      </c>
      <c r="G3" s="421" t="s">
        <v>1225</v>
      </c>
      <c r="H3" s="495"/>
      <c r="I3" s="422" t="e">
        <f>I2-C62</f>
        <v>#N/A</v>
      </c>
      <c r="J3" s="497"/>
      <c r="S3" s="120"/>
      <c r="T3" s="120"/>
      <c r="U3" s="120"/>
      <c r="V3" s="120"/>
      <c r="W3" s="123"/>
      <c r="X3" s="123"/>
      <c r="Y3" s="123"/>
      <c r="Z3" s="123"/>
      <c r="AA3" s="123"/>
    </row>
    <row r="4" spans="1:30" ht="16.2" thickBot="1">
      <c r="A4" s="117">
        <f>IIIB!A2</f>
        <v>0</v>
      </c>
      <c r="B4" s="123"/>
      <c r="C4" s="124" t="str">
        <f>IIIB!C2</f>
        <v>January 2021</v>
      </c>
      <c r="G4" s="419" t="str">
        <f>LOOKUP(C4,'Addl Info'!A21:A34,'Addl Info'!C21:C34)</f>
        <v>10-2020 - 09-2021</v>
      </c>
      <c r="H4" s="494"/>
      <c r="I4" s="420" t="e">
        <f>IIIC1!I4</f>
        <v>#N/A</v>
      </c>
      <c r="J4" s="496"/>
      <c r="S4" s="142"/>
      <c r="T4" s="142"/>
      <c r="W4" s="123"/>
      <c r="X4" s="123"/>
      <c r="Y4" s="123"/>
      <c r="Z4" s="123"/>
      <c r="AA4" s="123"/>
    </row>
    <row r="5" spans="1:30" ht="13.8" thickBot="1">
      <c r="A5" s="794"/>
      <c r="B5" s="795"/>
      <c r="C5" s="120"/>
      <c r="D5" s="796"/>
      <c r="F5" s="794"/>
      <c r="G5" s="421" t="s">
        <v>1225</v>
      </c>
      <c r="H5" s="495"/>
      <c r="I5" s="422" t="e">
        <f>IIIC1!I5</f>
        <v>#N/A</v>
      </c>
      <c r="J5" s="497"/>
      <c r="N5" s="121" t="s">
        <v>1276</v>
      </c>
      <c r="Q5" s="129"/>
      <c r="R5" s="129"/>
      <c r="S5" s="129"/>
      <c r="T5" s="129"/>
      <c r="U5" s="129"/>
      <c r="V5" s="129"/>
      <c r="W5" s="129"/>
      <c r="X5" s="129"/>
      <c r="Y5" s="130"/>
      <c r="Z5" s="123"/>
      <c r="AA5" s="123"/>
    </row>
    <row r="6" spans="1:30" ht="79.8" customHeight="1">
      <c r="A6" s="539" t="s">
        <v>1226</v>
      </c>
      <c r="B6" s="721" t="s">
        <v>1447</v>
      </c>
      <c r="C6" s="721" t="s">
        <v>1448</v>
      </c>
      <c r="D6" s="721" t="s">
        <v>1227</v>
      </c>
      <c r="E6" s="722" t="s">
        <v>1714</v>
      </c>
      <c r="F6" s="539" t="s">
        <v>1430</v>
      </c>
      <c r="G6" s="539" t="s">
        <v>1080</v>
      </c>
      <c r="H6" s="539" t="s">
        <v>1431</v>
      </c>
      <c r="I6" s="539" t="s">
        <v>1082</v>
      </c>
      <c r="J6" s="539" t="s">
        <v>1432</v>
      </c>
      <c r="K6" s="539" t="s">
        <v>1433</v>
      </c>
      <c r="L6" s="539" t="s">
        <v>1434</v>
      </c>
      <c r="M6" s="539" t="s">
        <v>1229</v>
      </c>
      <c r="N6" s="539" t="s">
        <v>1435</v>
      </c>
      <c r="O6" s="539" t="s">
        <v>1084</v>
      </c>
      <c r="P6" s="539" t="s">
        <v>1436</v>
      </c>
      <c r="Q6" s="539" t="s">
        <v>1230</v>
      </c>
      <c r="R6" s="539" t="s">
        <v>1437</v>
      </c>
      <c r="S6" s="539" t="s">
        <v>1087</v>
      </c>
      <c r="T6" s="539" t="s">
        <v>1438</v>
      </c>
      <c r="U6" s="539" t="s">
        <v>1089</v>
      </c>
      <c r="V6" s="539" t="s">
        <v>1439</v>
      </c>
      <c r="W6" s="539" t="s">
        <v>1231</v>
      </c>
      <c r="X6" s="539" t="s">
        <v>1440</v>
      </c>
      <c r="Y6" s="574" t="s">
        <v>1232</v>
      </c>
      <c r="Z6" s="564" t="s">
        <v>1441</v>
      </c>
      <c r="AA6" s="565" t="s">
        <v>1557</v>
      </c>
      <c r="AB6" s="565" t="s">
        <v>1094</v>
      </c>
      <c r="AC6" s="566" t="s">
        <v>1558</v>
      </c>
    </row>
    <row r="7" spans="1:30" ht="26.1" hidden="1" customHeight="1">
      <c r="A7" s="413" t="s">
        <v>357</v>
      </c>
      <c r="B7" s="414"/>
      <c r="C7" s="414"/>
      <c r="D7" s="414"/>
      <c r="E7" s="414"/>
      <c r="F7" s="489"/>
      <c r="G7" s="414"/>
      <c r="H7" s="489"/>
      <c r="I7" s="414"/>
      <c r="J7" s="489"/>
      <c r="K7" s="414"/>
      <c r="L7" s="489"/>
      <c r="M7" s="414"/>
      <c r="N7" s="489"/>
      <c r="O7" s="414"/>
      <c r="P7" s="489"/>
      <c r="Q7" s="414"/>
      <c r="R7" s="489"/>
      <c r="S7" s="414"/>
      <c r="T7" s="489"/>
      <c r="U7" s="414"/>
      <c r="V7" s="489"/>
      <c r="W7" s="414"/>
      <c r="X7" s="489"/>
      <c r="Y7" s="575"/>
      <c r="Z7" s="634"/>
      <c r="AA7" s="635"/>
      <c r="AB7" s="635"/>
      <c r="AC7" s="636"/>
      <c r="AD7" s="135" t="str">
        <f t="shared" ref="AD7:AD38" si="0">IF(AND(AC7&gt;0,C7=0),"x","")</f>
        <v/>
      </c>
    </row>
    <row r="8" spans="1:30" ht="26.1" hidden="1" customHeight="1">
      <c r="A8" s="413" t="s">
        <v>360</v>
      </c>
      <c r="B8" s="414"/>
      <c r="C8" s="414"/>
      <c r="D8" s="414"/>
      <c r="E8" s="414"/>
      <c r="F8" s="489"/>
      <c r="G8" s="414"/>
      <c r="H8" s="489"/>
      <c r="I8" s="414"/>
      <c r="J8" s="489"/>
      <c r="K8" s="414"/>
      <c r="L8" s="489"/>
      <c r="M8" s="414"/>
      <c r="N8" s="489"/>
      <c r="O8" s="414"/>
      <c r="P8" s="489"/>
      <c r="Q8" s="414"/>
      <c r="R8" s="489"/>
      <c r="S8" s="414"/>
      <c r="T8" s="489"/>
      <c r="U8" s="414"/>
      <c r="V8" s="489"/>
      <c r="W8" s="414"/>
      <c r="X8" s="489"/>
      <c r="Y8" s="575"/>
      <c r="Z8" s="634"/>
      <c r="AA8" s="635"/>
      <c r="AB8" s="635"/>
      <c r="AC8" s="636"/>
      <c r="AD8" s="135" t="str">
        <f t="shared" si="0"/>
        <v/>
      </c>
    </row>
    <row r="9" spans="1:30" ht="26.1" hidden="1" customHeight="1">
      <c r="A9" s="413" t="s">
        <v>368</v>
      </c>
      <c r="B9" s="414"/>
      <c r="C9" s="414"/>
      <c r="D9" s="414"/>
      <c r="E9" s="414"/>
      <c r="F9" s="489"/>
      <c r="G9" s="414"/>
      <c r="H9" s="489"/>
      <c r="I9" s="414"/>
      <c r="J9" s="489"/>
      <c r="K9" s="414"/>
      <c r="L9" s="489"/>
      <c r="M9" s="414"/>
      <c r="N9" s="489"/>
      <c r="O9" s="414"/>
      <c r="P9" s="489"/>
      <c r="Q9" s="414"/>
      <c r="R9" s="489"/>
      <c r="S9" s="414"/>
      <c r="T9" s="489"/>
      <c r="U9" s="414"/>
      <c r="V9" s="489"/>
      <c r="W9" s="414"/>
      <c r="X9" s="489"/>
      <c r="Y9" s="575"/>
      <c r="Z9" s="634"/>
      <c r="AA9" s="635"/>
      <c r="AB9" s="635"/>
      <c r="AC9" s="636"/>
      <c r="AD9" s="135" t="str">
        <f t="shared" si="0"/>
        <v/>
      </c>
    </row>
    <row r="10" spans="1:30" ht="26.1" hidden="1" customHeight="1">
      <c r="A10" s="413" t="s">
        <v>376</v>
      </c>
      <c r="B10" s="414"/>
      <c r="C10" s="414"/>
      <c r="D10" s="414"/>
      <c r="E10" s="414"/>
      <c r="F10" s="489"/>
      <c r="G10" s="414"/>
      <c r="H10" s="489"/>
      <c r="I10" s="414"/>
      <c r="J10" s="489"/>
      <c r="K10" s="414"/>
      <c r="L10" s="489"/>
      <c r="M10" s="414"/>
      <c r="N10" s="489"/>
      <c r="O10" s="414"/>
      <c r="P10" s="489"/>
      <c r="Q10" s="414"/>
      <c r="R10" s="489"/>
      <c r="S10" s="414"/>
      <c r="T10" s="489"/>
      <c r="U10" s="414"/>
      <c r="V10" s="489"/>
      <c r="W10" s="414"/>
      <c r="X10" s="489"/>
      <c r="Y10" s="575"/>
      <c r="Z10" s="634"/>
      <c r="AA10" s="635"/>
      <c r="AB10" s="635"/>
      <c r="AC10" s="636"/>
      <c r="AD10" s="135" t="str">
        <f t="shared" si="0"/>
        <v/>
      </c>
    </row>
    <row r="11" spans="1:30" ht="26.1" customHeight="1">
      <c r="A11" s="415" t="s">
        <v>1233</v>
      </c>
      <c r="B11" s="423"/>
      <c r="C11" s="632"/>
      <c r="D11" s="423"/>
      <c r="E11" s="632"/>
      <c r="F11" s="493"/>
      <c r="G11" s="632"/>
      <c r="H11" s="493"/>
      <c r="I11" s="632"/>
      <c r="J11" s="489"/>
      <c r="K11" s="412"/>
      <c r="L11" s="488"/>
      <c r="M11" s="412"/>
      <c r="N11" s="423"/>
      <c r="O11" s="632"/>
      <c r="P11" s="412"/>
      <c r="Q11" s="412"/>
      <c r="R11" s="423"/>
      <c r="S11" s="632"/>
      <c r="T11" s="493"/>
      <c r="U11" s="632"/>
      <c r="V11" s="493"/>
      <c r="W11" s="632"/>
      <c r="X11" s="493"/>
      <c r="Y11" s="633"/>
      <c r="Z11" s="559">
        <f t="shared" ref="Z11:Z19" si="1">B11+D11+F11+J11+L11+N11+P11+R11+T11+X11</f>
        <v>0</v>
      </c>
      <c r="AA11" s="558">
        <f t="shared" ref="AA11:AA20" si="2">Z11+H11</f>
        <v>0</v>
      </c>
      <c r="AB11" s="562">
        <f t="shared" ref="AB11:AB19" si="3">C11+E11+G11+K11+M11+O11+Q11+S11+U11+Y11</f>
        <v>0</v>
      </c>
      <c r="AC11" s="563">
        <f t="shared" ref="AC11:AC20" si="4">AB11+I11</f>
        <v>0</v>
      </c>
      <c r="AD11" s="135" t="str">
        <f t="shared" si="0"/>
        <v/>
      </c>
    </row>
    <row r="12" spans="1:30" ht="26.1" hidden="1" customHeight="1">
      <c r="A12" s="413" t="s">
        <v>407</v>
      </c>
      <c r="B12" s="412"/>
      <c r="C12" s="412"/>
      <c r="D12" s="412"/>
      <c r="E12" s="412"/>
      <c r="F12" s="488"/>
      <c r="G12" s="488"/>
      <c r="H12" s="488"/>
      <c r="I12" s="488"/>
      <c r="J12" s="488"/>
      <c r="K12" s="412"/>
      <c r="L12" s="488"/>
      <c r="M12" s="412"/>
      <c r="N12" s="412"/>
      <c r="O12" s="412"/>
      <c r="P12" s="412"/>
      <c r="Q12" s="412"/>
      <c r="R12" s="412"/>
      <c r="S12" s="412"/>
      <c r="T12" s="412"/>
      <c r="U12" s="412"/>
      <c r="V12" s="412"/>
      <c r="W12" s="412"/>
      <c r="X12" s="412"/>
      <c r="Y12" s="616"/>
      <c r="Z12" s="559">
        <f t="shared" si="1"/>
        <v>0</v>
      </c>
      <c r="AA12" s="558">
        <f t="shared" si="2"/>
        <v>0</v>
      </c>
      <c r="AB12" s="562">
        <f t="shared" si="3"/>
        <v>0</v>
      </c>
      <c r="AC12" s="563">
        <f t="shared" si="4"/>
        <v>0</v>
      </c>
      <c r="AD12" s="135" t="str">
        <f t="shared" si="0"/>
        <v/>
      </c>
    </row>
    <row r="13" spans="1:30" ht="26.1" hidden="1" customHeight="1">
      <c r="A13" s="413" t="s">
        <v>411</v>
      </c>
      <c r="B13" s="412"/>
      <c r="C13" s="412"/>
      <c r="D13" s="412"/>
      <c r="E13" s="412"/>
      <c r="F13" s="488"/>
      <c r="G13" s="488"/>
      <c r="H13" s="488"/>
      <c r="I13" s="488"/>
      <c r="J13" s="488"/>
      <c r="K13" s="412"/>
      <c r="L13" s="488"/>
      <c r="M13" s="412"/>
      <c r="N13" s="412"/>
      <c r="O13" s="412"/>
      <c r="P13" s="412"/>
      <c r="Q13" s="412"/>
      <c r="R13" s="412"/>
      <c r="S13" s="412"/>
      <c r="T13" s="412"/>
      <c r="U13" s="412"/>
      <c r="V13" s="412"/>
      <c r="W13" s="412"/>
      <c r="X13" s="412"/>
      <c r="Y13" s="616"/>
      <c r="Z13" s="559">
        <f t="shared" si="1"/>
        <v>0</v>
      </c>
      <c r="AA13" s="558">
        <f t="shared" si="2"/>
        <v>0</v>
      </c>
      <c r="AB13" s="562">
        <f t="shared" si="3"/>
        <v>0</v>
      </c>
      <c r="AC13" s="563">
        <f t="shared" si="4"/>
        <v>0</v>
      </c>
      <c r="AD13" s="135" t="str">
        <f t="shared" si="0"/>
        <v/>
      </c>
    </row>
    <row r="14" spans="1:30" ht="26.1" hidden="1" customHeight="1">
      <c r="A14" s="415" t="s">
        <v>413</v>
      </c>
      <c r="B14" s="412"/>
      <c r="C14" s="614"/>
      <c r="D14" s="412"/>
      <c r="E14" s="412"/>
      <c r="F14" s="614"/>
      <c r="G14" s="614"/>
      <c r="H14" s="614"/>
      <c r="I14" s="614"/>
      <c r="J14" s="488"/>
      <c r="K14" s="412"/>
      <c r="L14" s="488"/>
      <c r="M14" s="412"/>
      <c r="N14" s="614"/>
      <c r="O14" s="614"/>
      <c r="P14" s="412"/>
      <c r="Q14" s="412"/>
      <c r="R14" s="614"/>
      <c r="S14" s="614"/>
      <c r="T14" s="614"/>
      <c r="U14" s="614"/>
      <c r="V14" s="614"/>
      <c r="W14" s="614"/>
      <c r="X14" s="614"/>
      <c r="Y14" s="617"/>
      <c r="Z14" s="559">
        <f t="shared" si="1"/>
        <v>0</v>
      </c>
      <c r="AA14" s="558">
        <f t="shared" si="2"/>
        <v>0</v>
      </c>
      <c r="AB14" s="562">
        <f t="shared" si="3"/>
        <v>0</v>
      </c>
      <c r="AC14" s="563">
        <f t="shared" si="4"/>
        <v>0</v>
      </c>
      <c r="AD14" s="135" t="str">
        <f t="shared" si="0"/>
        <v/>
      </c>
    </row>
    <row r="15" spans="1:30" ht="26.1" customHeight="1">
      <c r="A15" s="415" t="s">
        <v>1234</v>
      </c>
      <c r="B15" s="423"/>
      <c r="C15" s="632"/>
      <c r="D15" s="412"/>
      <c r="E15" s="412"/>
      <c r="F15" s="423"/>
      <c r="G15" s="632"/>
      <c r="H15" s="493"/>
      <c r="I15" s="632"/>
      <c r="J15" s="488"/>
      <c r="K15" s="412"/>
      <c r="L15" s="488"/>
      <c r="M15" s="412"/>
      <c r="N15" s="423"/>
      <c r="O15" s="632"/>
      <c r="P15" s="412"/>
      <c r="Q15" s="412"/>
      <c r="R15" s="423"/>
      <c r="S15" s="632"/>
      <c r="T15" s="423"/>
      <c r="U15" s="632"/>
      <c r="V15" s="423"/>
      <c r="W15" s="632"/>
      <c r="X15" s="423"/>
      <c r="Y15" s="633"/>
      <c r="Z15" s="559">
        <f t="shared" si="1"/>
        <v>0</v>
      </c>
      <c r="AA15" s="558">
        <f t="shared" si="2"/>
        <v>0</v>
      </c>
      <c r="AB15" s="562">
        <f t="shared" si="3"/>
        <v>0</v>
      </c>
      <c r="AC15" s="563">
        <f t="shared" si="4"/>
        <v>0</v>
      </c>
      <c r="AD15" s="135" t="str">
        <f t="shared" si="0"/>
        <v/>
      </c>
    </row>
    <row r="16" spans="1:30" ht="26.1" hidden="1" customHeight="1">
      <c r="A16" s="415" t="s">
        <v>1235</v>
      </c>
      <c r="B16" s="412"/>
      <c r="C16" s="615"/>
      <c r="D16" s="412"/>
      <c r="E16" s="412"/>
      <c r="F16" s="615"/>
      <c r="G16" s="615"/>
      <c r="H16" s="615"/>
      <c r="I16" s="615"/>
      <c r="J16" s="488"/>
      <c r="K16" s="412"/>
      <c r="L16" s="488"/>
      <c r="M16" s="412"/>
      <c r="N16" s="615"/>
      <c r="O16" s="615"/>
      <c r="P16" s="412"/>
      <c r="Q16" s="412"/>
      <c r="R16" s="615"/>
      <c r="S16" s="615"/>
      <c r="T16" s="615"/>
      <c r="U16" s="615"/>
      <c r="V16" s="615"/>
      <c r="W16" s="615"/>
      <c r="X16" s="615"/>
      <c r="Y16" s="618"/>
      <c r="Z16" s="559">
        <f t="shared" si="1"/>
        <v>0</v>
      </c>
      <c r="AA16" s="558">
        <f t="shared" si="2"/>
        <v>0</v>
      </c>
      <c r="AB16" s="562">
        <f t="shared" si="3"/>
        <v>0</v>
      </c>
      <c r="AC16" s="563">
        <f t="shared" si="4"/>
        <v>0</v>
      </c>
      <c r="AD16" s="135" t="str">
        <f t="shared" si="0"/>
        <v/>
      </c>
    </row>
    <row r="17" spans="1:30" ht="26.1" hidden="1" customHeight="1">
      <c r="A17" s="415" t="s">
        <v>480</v>
      </c>
      <c r="B17" s="412"/>
      <c r="C17" s="615"/>
      <c r="D17" s="412"/>
      <c r="E17" s="412"/>
      <c r="F17" s="615"/>
      <c r="G17" s="615"/>
      <c r="H17" s="615"/>
      <c r="I17" s="615"/>
      <c r="J17" s="488"/>
      <c r="K17" s="412"/>
      <c r="L17" s="488"/>
      <c r="M17" s="412"/>
      <c r="N17" s="615"/>
      <c r="O17" s="615"/>
      <c r="P17" s="412"/>
      <c r="Q17" s="412"/>
      <c r="R17" s="615"/>
      <c r="S17" s="615"/>
      <c r="T17" s="615"/>
      <c r="U17" s="615"/>
      <c r="V17" s="615"/>
      <c r="W17" s="615"/>
      <c r="X17" s="615"/>
      <c r="Y17" s="618"/>
      <c r="Z17" s="559">
        <f t="shared" si="1"/>
        <v>0</v>
      </c>
      <c r="AA17" s="558">
        <f t="shared" si="2"/>
        <v>0</v>
      </c>
      <c r="AB17" s="562">
        <f t="shared" si="3"/>
        <v>0</v>
      </c>
      <c r="AC17" s="563">
        <f t="shared" si="4"/>
        <v>0</v>
      </c>
      <c r="AD17" s="135" t="str">
        <f t="shared" si="0"/>
        <v/>
      </c>
    </row>
    <row r="18" spans="1:30" ht="26.1" hidden="1" customHeight="1">
      <c r="A18" s="413" t="s">
        <v>504</v>
      </c>
      <c r="B18" s="412"/>
      <c r="C18" s="412"/>
      <c r="D18" s="412"/>
      <c r="E18" s="412"/>
      <c r="F18" s="488"/>
      <c r="G18" s="488"/>
      <c r="H18" s="488"/>
      <c r="I18" s="488"/>
      <c r="J18" s="488"/>
      <c r="K18" s="412"/>
      <c r="L18" s="488"/>
      <c r="M18" s="412"/>
      <c r="N18" s="488"/>
      <c r="O18" s="488"/>
      <c r="P18" s="412"/>
      <c r="Q18" s="412"/>
      <c r="R18" s="488"/>
      <c r="S18" s="488"/>
      <c r="T18" s="488"/>
      <c r="U18" s="488"/>
      <c r="V18" s="488"/>
      <c r="W18" s="488"/>
      <c r="X18" s="488"/>
      <c r="Y18" s="616"/>
      <c r="Z18" s="559">
        <f t="shared" si="1"/>
        <v>0</v>
      </c>
      <c r="AA18" s="558">
        <f t="shared" si="2"/>
        <v>0</v>
      </c>
      <c r="AB18" s="562">
        <f t="shared" si="3"/>
        <v>0</v>
      </c>
      <c r="AC18" s="563">
        <f t="shared" si="4"/>
        <v>0</v>
      </c>
      <c r="AD18" s="135" t="str">
        <f t="shared" si="0"/>
        <v/>
      </c>
    </row>
    <row r="19" spans="1:30" ht="26.1" customHeight="1">
      <c r="A19" s="415" t="s">
        <v>1236</v>
      </c>
      <c r="B19" s="423"/>
      <c r="C19" s="632"/>
      <c r="D19" s="412"/>
      <c r="E19" s="412"/>
      <c r="F19" s="423"/>
      <c r="G19" s="632"/>
      <c r="H19" s="493"/>
      <c r="I19" s="632"/>
      <c r="J19" s="488"/>
      <c r="K19" s="412"/>
      <c r="L19" s="488"/>
      <c r="M19" s="412"/>
      <c r="N19" s="423"/>
      <c r="O19" s="632"/>
      <c r="P19" s="412"/>
      <c r="Q19" s="412"/>
      <c r="R19" s="423"/>
      <c r="S19" s="632"/>
      <c r="T19" s="423"/>
      <c r="U19" s="632"/>
      <c r="V19" s="423"/>
      <c r="W19" s="632"/>
      <c r="X19" s="423"/>
      <c r="Y19" s="633"/>
      <c r="Z19" s="559">
        <f t="shared" si="1"/>
        <v>0</v>
      </c>
      <c r="AA19" s="558">
        <f t="shared" si="2"/>
        <v>0</v>
      </c>
      <c r="AB19" s="562">
        <f t="shared" si="3"/>
        <v>0</v>
      </c>
      <c r="AC19" s="563">
        <f t="shared" si="4"/>
        <v>0</v>
      </c>
      <c r="AD19" s="135" t="str">
        <f t="shared" si="0"/>
        <v/>
      </c>
    </row>
    <row r="20" spans="1:30" ht="26.1" hidden="1" customHeight="1">
      <c r="A20" s="415" t="s">
        <v>509</v>
      </c>
      <c r="B20" s="412"/>
      <c r="C20" s="615"/>
      <c r="D20" s="412"/>
      <c r="E20" s="412"/>
      <c r="F20" s="615"/>
      <c r="G20" s="615"/>
      <c r="H20" s="615"/>
      <c r="I20" s="615"/>
      <c r="J20" s="488"/>
      <c r="K20" s="412"/>
      <c r="L20" s="488"/>
      <c r="M20" s="412"/>
      <c r="N20" s="615"/>
      <c r="O20" s="615"/>
      <c r="P20" s="412"/>
      <c r="Q20" s="412"/>
      <c r="R20" s="615"/>
      <c r="S20" s="615"/>
      <c r="T20" s="615"/>
      <c r="U20" s="615"/>
      <c r="V20" s="615"/>
      <c r="W20" s="615"/>
      <c r="X20" s="615"/>
      <c r="Y20" s="618"/>
      <c r="Z20" s="559">
        <f>B20+D20+F20+J20+L20+N20+P20+R20+T20+V20+X20</f>
        <v>0</v>
      </c>
      <c r="AA20" s="558">
        <f t="shared" si="2"/>
        <v>0</v>
      </c>
      <c r="AB20" s="562">
        <f>C20+E20+G20+K20+M20+O20+Q20+S20+U20+W20+Y20</f>
        <v>0</v>
      </c>
      <c r="AC20" s="563">
        <f t="shared" si="4"/>
        <v>0</v>
      </c>
      <c r="AD20" s="135" t="str">
        <f t="shared" si="0"/>
        <v/>
      </c>
    </row>
    <row r="21" spans="1:30" ht="26.1" hidden="1" customHeight="1">
      <c r="A21" s="413" t="s">
        <v>1237</v>
      </c>
      <c r="B21" s="412"/>
      <c r="C21" s="412"/>
      <c r="D21" s="412"/>
      <c r="E21" s="412"/>
      <c r="F21" s="488"/>
      <c r="G21" s="488"/>
      <c r="H21" s="488"/>
      <c r="I21" s="488"/>
      <c r="J21" s="488"/>
      <c r="K21" s="412"/>
      <c r="L21" s="488"/>
      <c r="M21" s="412"/>
      <c r="N21" s="488"/>
      <c r="O21" s="488"/>
      <c r="P21" s="412"/>
      <c r="Q21" s="412"/>
      <c r="R21" s="488"/>
      <c r="S21" s="488"/>
      <c r="T21" s="488"/>
      <c r="U21" s="488"/>
      <c r="V21" s="488"/>
      <c r="W21" s="488"/>
      <c r="X21" s="488"/>
      <c r="Y21" s="616"/>
      <c r="Z21" s="637"/>
      <c r="AA21" s="638"/>
      <c r="AB21" s="638"/>
      <c r="AC21" s="639"/>
      <c r="AD21" s="135" t="str">
        <f t="shared" si="0"/>
        <v/>
      </c>
    </row>
    <row r="22" spans="1:30" ht="26.1" hidden="1" customHeight="1">
      <c r="A22" s="413" t="s">
        <v>1238</v>
      </c>
      <c r="B22" s="412"/>
      <c r="C22" s="412"/>
      <c r="D22" s="412"/>
      <c r="E22" s="412"/>
      <c r="F22" s="488"/>
      <c r="G22" s="488"/>
      <c r="H22" s="488"/>
      <c r="I22" s="488"/>
      <c r="J22" s="488"/>
      <c r="K22" s="412"/>
      <c r="L22" s="488"/>
      <c r="M22" s="412"/>
      <c r="N22" s="488"/>
      <c r="O22" s="488"/>
      <c r="P22" s="412"/>
      <c r="Q22" s="412"/>
      <c r="R22" s="488"/>
      <c r="S22" s="488"/>
      <c r="T22" s="488"/>
      <c r="U22" s="488"/>
      <c r="V22" s="488"/>
      <c r="W22" s="488"/>
      <c r="X22" s="488"/>
      <c r="Y22" s="616"/>
      <c r="Z22" s="637"/>
      <c r="AA22" s="638"/>
      <c r="AB22" s="638"/>
      <c r="AC22" s="639"/>
      <c r="AD22" s="135" t="str">
        <f t="shared" si="0"/>
        <v/>
      </c>
    </row>
    <row r="23" spans="1:30" ht="26.1" hidden="1" customHeight="1">
      <c r="A23" s="415" t="s">
        <v>1239</v>
      </c>
      <c r="B23" s="412"/>
      <c r="C23" s="615"/>
      <c r="D23" s="412"/>
      <c r="E23" s="412"/>
      <c r="F23" s="615"/>
      <c r="G23" s="615"/>
      <c r="H23" s="615"/>
      <c r="I23" s="615"/>
      <c r="J23" s="488"/>
      <c r="K23" s="412"/>
      <c r="L23" s="488"/>
      <c r="M23" s="412"/>
      <c r="N23" s="615"/>
      <c r="O23" s="615"/>
      <c r="P23" s="412"/>
      <c r="Q23" s="412"/>
      <c r="R23" s="615"/>
      <c r="S23" s="615"/>
      <c r="T23" s="615"/>
      <c r="U23" s="615"/>
      <c r="V23" s="615"/>
      <c r="W23" s="615"/>
      <c r="X23" s="615"/>
      <c r="Y23" s="618"/>
      <c r="Z23" s="559">
        <f>B23+D23+F23+J23+L23+N23+P23+R23+T23+V23+X23</f>
        <v>0</v>
      </c>
      <c r="AA23" s="558">
        <f>Z23+H23</f>
        <v>0</v>
      </c>
      <c r="AB23" s="562">
        <f>C23+E23+G23+K23+M23+O23+Q23+S23+U23+W23+Y23</f>
        <v>0</v>
      </c>
      <c r="AC23" s="563">
        <f>AB23+I23</f>
        <v>0</v>
      </c>
      <c r="AD23" s="135" t="str">
        <f t="shared" si="0"/>
        <v/>
      </c>
    </row>
    <row r="24" spans="1:30" ht="26.1" hidden="1" customHeight="1">
      <c r="A24" s="415" t="s">
        <v>1240</v>
      </c>
      <c r="B24" s="412"/>
      <c r="C24" s="615"/>
      <c r="D24" s="412"/>
      <c r="E24" s="412"/>
      <c r="F24" s="615"/>
      <c r="G24" s="615"/>
      <c r="H24" s="615"/>
      <c r="I24" s="615"/>
      <c r="J24" s="488"/>
      <c r="K24" s="412"/>
      <c r="L24" s="488"/>
      <c r="M24" s="412"/>
      <c r="N24" s="615"/>
      <c r="O24" s="615"/>
      <c r="P24" s="412"/>
      <c r="Q24" s="412"/>
      <c r="R24" s="615"/>
      <c r="S24" s="615"/>
      <c r="T24" s="615"/>
      <c r="U24" s="615"/>
      <c r="V24" s="615"/>
      <c r="W24" s="615"/>
      <c r="X24" s="615"/>
      <c r="Y24" s="618"/>
      <c r="Z24" s="559">
        <f>B24+D24+F24+J24+L24+N24+P24+R24+T24+V24+X24</f>
        <v>0</v>
      </c>
      <c r="AA24" s="558">
        <f>Z24+H24</f>
        <v>0</v>
      </c>
      <c r="AB24" s="562">
        <f>C24+E24+G24+K24+M24+O24+Q24+S24+U24+W24+Y24</f>
        <v>0</v>
      </c>
      <c r="AC24" s="563">
        <f>AB24+I24</f>
        <v>0</v>
      </c>
      <c r="AD24" s="135" t="str">
        <f t="shared" si="0"/>
        <v/>
      </c>
    </row>
    <row r="25" spans="1:30" ht="26.1" hidden="1" customHeight="1">
      <c r="A25" s="413" t="s">
        <v>574</v>
      </c>
      <c r="B25" s="412"/>
      <c r="C25" s="412"/>
      <c r="D25" s="412"/>
      <c r="E25" s="412"/>
      <c r="F25" s="488"/>
      <c r="G25" s="488"/>
      <c r="H25" s="488"/>
      <c r="I25" s="488"/>
      <c r="J25" s="488"/>
      <c r="K25" s="412"/>
      <c r="L25" s="488"/>
      <c r="M25" s="412"/>
      <c r="N25" s="488"/>
      <c r="O25" s="488"/>
      <c r="P25" s="412"/>
      <c r="Q25" s="412"/>
      <c r="R25" s="488"/>
      <c r="S25" s="488"/>
      <c r="T25" s="488"/>
      <c r="U25" s="488"/>
      <c r="V25" s="488"/>
      <c r="W25" s="488"/>
      <c r="X25" s="488"/>
      <c r="Y25" s="616"/>
      <c r="Z25" s="637"/>
      <c r="AA25" s="638"/>
      <c r="AB25" s="638"/>
      <c r="AC25" s="639"/>
      <c r="AD25" s="135" t="str">
        <f t="shared" si="0"/>
        <v/>
      </c>
    </row>
    <row r="26" spans="1:30" ht="26.1" hidden="1" customHeight="1">
      <c r="A26" s="413" t="s">
        <v>578</v>
      </c>
      <c r="B26" s="412"/>
      <c r="C26" s="412"/>
      <c r="D26" s="412"/>
      <c r="E26" s="412"/>
      <c r="F26" s="488"/>
      <c r="G26" s="488"/>
      <c r="H26" s="488"/>
      <c r="I26" s="488"/>
      <c r="J26" s="488"/>
      <c r="K26" s="412"/>
      <c r="L26" s="488"/>
      <c r="M26" s="412"/>
      <c r="N26" s="488"/>
      <c r="O26" s="488"/>
      <c r="P26" s="412"/>
      <c r="Q26" s="412"/>
      <c r="R26" s="488"/>
      <c r="S26" s="488"/>
      <c r="T26" s="488"/>
      <c r="U26" s="488"/>
      <c r="V26" s="488"/>
      <c r="W26" s="488"/>
      <c r="X26" s="488"/>
      <c r="Y26" s="616"/>
      <c r="Z26" s="637"/>
      <c r="AA26" s="638"/>
      <c r="AB26" s="638"/>
      <c r="AC26" s="639"/>
      <c r="AD26" s="135" t="str">
        <f t="shared" si="0"/>
        <v/>
      </c>
    </row>
    <row r="27" spans="1:30" ht="26.1" hidden="1" customHeight="1">
      <c r="A27" s="413" t="s">
        <v>799</v>
      </c>
      <c r="B27" s="412"/>
      <c r="C27" s="412"/>
      <c r="D27" s="412"/>
      <c r="E27" s="412"/>
      <c r="F27" s="488"/>
      <c r="G27" s="488"/>
      <c r="H27" s="488"/>
      <c r="I27" s="488"/>
      <c r="J27" s="488"/>
      <c r="K27" s="412"/>
      <c r="L27" s="488"/>
      <c r="M27" s="412"/>
      <c r="N27" s="488"/>
      <c r="O27" s="488"/>
      <c r="P27" s="412"/>
      <c r="Q27" s="412"/>
      <c r="R27" s="488"/>
      <c r="S27" s="488"/>
      <c r="T27" s="488"/>
      <c r="U27" s="488"/>
      <c r="V27" s="488"/>
      <c r="W27" s="488"/>
      <c r="X27" s="488"/>
      <c r="Y27" s="616"/>
      <c r="Z27" s="637"/>
      <c r="AA27" s="638"/>
      <c r="AB27" s="638"/>
      <c r="AC27" s="639"/>
      <c r="AD27" s="135" t="str">
        <f t="shared" si="0"/>
        <v/>
      </c>
    </row>
    <row r="28" spans="1:30" ht="26.1" hidden="1" customHeight="1">
      <c r="A28" s="413" t="s">
        <v>584</v>
      </c>
      <c r="B28" s="412"/>
      <c r="C28" s="412"/>
      <c r="D28" s="412"/>
      <c r="E28" s="412"/>
      <c r="F28" s="488"/>
      <c r="G28" s="488"/>
      <c r="H28" s="488"/>
      <c r="I28" s="488"/>
      <c r="J28" s="488"/>
      <c r="K28" s="412"/>
      <c r="L28" s="488"/>
      <c r="M28" s="412"/>
      <c r="N28" s="488"/>
      <c r="O28" s="488"/>
      <c r="P28" s="412"/>
      <c r="Q28" s="412"/>
      <c r="R28" s="488"/>
      <c r="S28" s="488"/>
      <c r="T28" s="488"/>
      <c r="U28" s="488"/>
      <c r="V28" s="488"/>
      <c r="W28" s="488"/>
      <c r="X28" s="488"/>
      <c r="Y28" s="616"/>
      <c r="Z28" s="637"/>
      <c r="AA28" s="638"/>
      <c r="AB28" s="638"/>
      <c r="AC28" s="639"/>
      <c r="AD28" s="135" t="str">
        <f t="shared" si="0"/>
        <v/>
      </c>
    </row>
    <row r="29" spans="1:30" ht="26.1" hidden="1" customHeight="1">
      <c r="A29" s="413" t="s">
        <v>1241</v>
      </c>
      <c r="B29" s="412"/>
      <c r="C29" s="412"/>
      <c r="D29" s="412"/>
      <c r="E29" s="412"/>
      <c r="F29" s="488"/>
      <c r="G29" s="488"/>
      <c r="H29" s="488"/>
      <c r="I29" s="488"/>
      <c r="J29" s="488"/>
      <c r="K29" s="412"/>
      <c r="L29" s="488"/>
      <c r="M29" s="412"/>
      <c r="N29" s="488"/>
      <c r="O29" s="488"/>
      <c r="P29" s="412"/>
      <c r="Q29" s="412"/>
      <c r="R29" s="488"/>
      <c r="S29" s="488"/>
      <c r="T29" s="488"/>
      <c r="U29" s="488"/>
      <c r="V29" s="488"/>
      <c r="W29" s="488"/>
      <c r="X29" s="488"/>
      <c r="Y29" s="616"/>
      <c r="Z29" s="637"/>
      <c r="AA29" s="638"/>
      <c r="AB29" s="638"/>
      <c r="AC29" s="639"/>
      <c r="AD29" s="135" t="str">
        <f t="shared" si="0"/>
        <v/>
      </c>
    </row>
    <row r="30" spans="1:30" ht="26.1" hidden="1" customHeight="1">
      <c r="A30" s="413" t="s">
        <v>592</v>
      </c>
      <c r="B30" s="412"/>
      <c r="C30" s="412"/>
      <c r="D30" s="412"/>
      <c r="E30" s="412"/>
      <c r="F30" s="488"/>
      <c r="G30" s="488"/>
      <c r="H30" s="488"/>
      <c r="I30" s="488"/>
      <c r="J30" s="488"/>
      <c r="K30" s="412"/>
      <c r="L30" s="488"/>
      <c r="M30" s="412"/>
      <c r="N30" s="488"/>
      <c r="O30" s="488"/>
      <c r="P30" s="412"/>
      <c r="Q30" s="412"/>
      <c r="R30" s="488"/>
      <c r="S30" s="488"/>
      <c r="T30" s="488"/>
      <c r="U30" s="488"/>
      <c r="V30" s="488"/>
      <c r="W30" s="488"/>
      <c r="X30" s="488"/>
      <c r="Y30" s="616"/>
      <c r="Z30" s="637"/>
      <c r="AA30" s="638"/>
      <c r="AB30" s="638"/>
      <c r="AC30" s="639"/>
      <c r="AD30" s="135" t="str">
        <f t="shared" si="0"/>
        <v/>
      </c>
    </row>
    <row r="31" spans="1:30" ht="26.1" hidden="1" customHeight="1">
      <c r="A31" s="415" t="s">
        <v>1100</v>
      </c>
      <c r="B31" s="412"/>
      <c r="C31" s="615"/>
      <c r="D31" s="412"/>
      <c r="E31" s="412"/>
      <c r="F31" s="615"/>
      <c r="G31" s="615"/>
      <c r="H31" s="615"/>
      <c r="I31" s="615"/>
      <c r="J31" s="488"/>
      <c r="K31" s="412"/>
      <c r="L31" s="488"/>
      <c r="M31" s="412"/>
      <c r="N31" s="615"/>
      <c r="O31" s="615"/>
      <c r="P31" s="412"/>
      <c r="Q31" s="412"/>
      <c r="R31" s="615"/>
      <c r="S31" s="615"/>
      <c r="T31" s="615"/>
      <c r="U31" s="615"/>
      <c r="V31" s="615"/>
      <c r="W31" s="615"/>
      <c r="X31" s="615"/>
      <c r="Y31" s="618"/>
      <c r="Z31" s="559">
        <f>B31+D31+F31+J31+L31+N31+P31+R31+T31+V31+X31</f>
        <v>0</v>
      </c>
      <c r="AA31" s="558">
        <f>Z31+H31</f>
        <v>0</v>
      </c>
      <c r="AB31" s="562">
        <f>C31+E31+G31+K31+M31+O31+Q31+S31+U31+W31+Y31</f>
        <v>0</v>
      </c>
      <c r="AC31" s="563">
        <f>AB31+I31</f>
        <v>0</v>
      </c>
      <c r="AD31" s="135" t="str">
        <f t="shared" si="0"/>
        <v/>
      </c>
    </row>
    <row r="32" spans="1:30" ht="26.1" hidden="1" customHeight="1">
      <c r="A32" s="413" t="s">
        <v>750</v>
      </c>
      <c r="B32" s="414"/>
      <c r="C32" s="414"/>
      <c r="D32" s="414"/>
      <c r="E32" s="414"/>
      <c r="F32" s="489"/>
      <c r="G32" s="414"/>
      <c r="H32" s="489"/>
      <c r="I32" s="414"/>
      <c r="J32" s="488"/>
      <c r="K32" s="414"/>
      <c r="L32" s="489"/>
      <c r="M32" s="414"/>
      <c r="N32" s="489"/>
      <c r="O32" s="414"/>
      <c r="P32" s="489"/>
      <c r="Q32" s="414"/>
      <c r="R32" s="489"/>
      <c r="S32" s="414"/>
      <c r="T32" s="489"/>
      <c r="U32" s="414"/>
      <c r="V32" s="489"/>
      <c r="W32" s="414"/>
      <c r="X32" s="489"/>
      <c r="Y32" s="575"/>
      <c r="Z32" s="634"/>
      <c r="AA32" s="635"/>
      <c r="AB32" s="635"/>
      <c r="AC32" s="636"/>
      <c r="AD32" s="135" t="str">
        <f t="shared" si="0"/>
        <v/>
      </c>
    </row>
    <row r="33" spans="1:30" ht="26.1" hidden="1" customHeight="1">
      <c r="A33" s="413" t="s">
        <v>1242</v>
      </c>
      <c r="B33" s="414"/>
      <c r="C33" s="414"/>
      <c r="D33" s="414"/>
      <c r="E33" s="414"/>
      <c r="F33" s="489"/>
      <c r="G33" s="414"/>
      <c r="H33" s="489"/>
      <c r="I33" s="414"/>
      <c r="J33" s="488"/>
      <c r="K33" s="414"/>
      <c r="L33" s="489"/>
      <c r="M33" s="414"/>
      <c r="N33" s="489"/>
      <c r="O33" s="414"/>
      <c r="P33" s="489"/>
      <c r="Q33" s="414"/>
      <c r="R33" s="489"/>
      <c r="S33" s="414"/>
      <c r="T33" s="489"/>
      <c r="U33" s="414"/>
      <c r="V33" s="489"/>
      <c r="W33" s="414"/>
      <c r="X33" s="489"/>
      <c r="Y33" s="575"/>
      <c r="Z33" s="634"/>
      <c r="AA33" s="635"/>
      <c r="AB33" s="635"/>
      <c r="AC33" s="636"/>
      <c r="AD33" s="135" t="str">
        <f t="shared" si="0"/>
        <v/>
      </c>
    </row>
    <row r="34" spans="1:30" ht="26.1" hidden="1" customHeight="1">
      <c r="A34" s="413" t="s">
        <v>767</v>
      </c>
      <c r="B34" s="414"/>
      <c r="C34" s="414"/>
      <c r="D34" s="414"/>
      <c r="E34" s="414"/>
      <c r="F34" s="489"/>
      <c r="G34" s="414"/>
      <c r="H34" s="489"/>
      <c r="I34" s="414"/>
      <c r="J34" s="488"/>
      <c r="K34" s="414"/>
      <c r="L34" s="489"/>
      <c r="M34" s="414"/>
      <c r="N34" s="489"/>
      <c r="O34" s="414"/>
      <c r="P34" s="489"/>
      <c r="Q34" s="414"/>
      <c r="R34" s="489"/>
      <c r="S34" s="414"/>
      <c r="T34" s="489"/>
      <c r="U34" s="414"/>
      <c r="V34" s="489"/>
      <c r="W34" s="414"/>
      <c r="X34" s="489"/>
      <c r="Y34" s="575"/>
      <c r="Z34" s="634"/>
      <c r="AA34" s="635"/>
      <c r="AB34" s="635"/>
      <c r="AC34" s="636"/>
      <c r="AD34" s="135" t="str">
        <f t="shared" si="0"/>
        <v/>
      </c>
    </row>
    <row r="35" spans="1:30" ht="26.1" hidden="1" customHeight="1">
      <c r="A35" s="413" t="s">
        <v>771</v>
      </c>
      <c r="B35" s="414"/>
      <c r="C35" s="414"/>
      <c r="D35" s="414"/>
      <c r="E35" s="414"/>
      <c r="F35" s="489"/>
      <c r="G35" s="414"/>
      <c r="H35" s="489"/>
      <c r="I35" s="414"/>
      <c r="J35" s="488"/>
      <c r="K35" s="414"/>
      <c r="L35" s="489"/>
      <c r="M35" s="414"/>
      <c r="N35" s="489"/>
      <c r="O35" s="414"/>
      <c r="P35" s="489"/>
      <c r="Q35" s="414"/>
      <c r="R35" s="489"/>
      <c r="S35" s="414"/>
      <c r="T35" s="489"/>
      <c r="U35" s="414"/>
      <c r="V35" s="489"/>
      <c r="W35" s="414"/>
      <c r="X35" s="489"/>
      <c r="Y35" s="575"/>
      <c r="Z35" s="634"/>
      <c r="AA35" s="635"/>
      <c r="AB35" s="635"/>
      <c r="AC35" s="636"/>
      <c r="AD35" s="135" t="str">
        <f t="shared" si="0"/>
        <v/>
      </c>
    </row>
    <row r="36" spans="1:30" ht="26.1" hidden="1" customHeight="1">
      <c r="A36" s="413" t="s">
        <v>773</v>
      </c>
      <c r="B36" s="414"/>
      <c r="C36" s="414"/>
      <c r="D36" s="414"/>
      <c r="E36" s="414"/>
      <c r="F36" s="489"/>
      <c r="G36" s="414"/>
      <c r="H36" s="489"/>
      <c r="I36" s="414"/>
      <c r="J36" s="488"/>
      <c r="K36" s="414"/>
      <c r="L36" s="489"/>
      <c r="M36" s="414"/>
      <c r="N36" s="489"/>
      <c r="O36" s="414"/>
      <c r="P36" s="489"/>
      <c r="Q36" s="414"/>
      <c r="R36" s="489"/>
      <c r="S36" s="414"/>
      <c r="T36" s="489"/>
      <c r="U36" s="414"/>
      <c r="V36" s="489"/>
      <c r="W36" s="414"/>
      <c r="X36" s="489"/>
      <c r="Y36" s="575"/>
      <c r="Z36" s="634"/>
      <c r="AA36" s="635"/>
      <c r="AB36" s="635"/>
      <c r="AC36" s="636"/>
      <c r="AD36" s="135" t="str">
        <f t="shared" si="0"/>
        <v/>
      </c>
    </row>
    <row r="37" spans="1:30" ht="26.1" hidden="1" customHeight="1">
      <c r="A37" s="413" t="s">
        <v>1243</v>
      </c>
      <c r="B37" s="414"/>
      <c r="C37" s="414"/>
      <c r="D37" s="414"/>
      <c r="E37" s="414"/>
      <c r="F37" s="489"/>
      <c r="G37" s="414"/>
      <c r="H37" s="489"/>
      <c r="I37" s="414"/>
      <c r="J37" s="489"/>
      <c r="K37" s="414"/>
      <c r="L37" s="489"/>
      <c r="M37" s="414"/>
      <c r="N37" s="489"/>
      <c r="O37" s="414"/>
      <c r="P37" s="489"/>
      <c r="Q37" s="414"/>
      <c r="R37" s="489"/>
      <c r="S37" s="414"/>
      <c r="T37" s="489"/>
      <c r="U37" s="414"/>
      <c r="V37" s="489"/>
      <c r="W37" s="414"/>
      <c r="X37" s="489"/>
      <c r="Y37" s="575"/>
      <c r="Z37" s="634"/>
      <c r="AA37" s="635"/>
      <c r="AB37" s="635"/>
      <c r="AC37" s="636"/>
      <c r="AD37" s="135" t="str">
        <f t="shared" si="0"/>
        <v/>
      </c>
    </row>
    <row r="38" spans="1:30" ht="26.1" hidden="1" customHeight="1">
      <c r="A38" s="413" t="s">
        <v>1244</v>
      </c>
      <c r="B38" s="414"/>
      <c r="C38" s="414"/>
      <c r="D38" s="414"/>
      <c r="E38" s="414"/>
      <c r="F38" s="489"/>
      <c r="G38" s="414"/>
      <c r="H38" s="489"/>
      <c r="I38" s="414"/>
      <c r="J38" s="489"/>
      <c r="K38" s="414"/>
      <c r="L38" s="489"/>
      <c r="M38" s="414"/>
      <c r="N38" s="489"/>
      <c r="O38" s="414"/>
      <c r="P38" s="489"/>
      <c r="Q38" s="414"/>
      <c r="R38" s="489"/>
      <c r="S38" s="414"/>
      <c r="T38" s="489"/>
      <c r="U38" s="414"/>
      <c r="V38" s="489"/>
      <c r="W38" s="414"/>
      <c r="X38" s="489"/>
      <c r="Y38" s="575"/>
      <c r="Z38" s="634"/>
      <c r="AA38" s="635"/>
      <c r="AB38" s="635"/>
      <c r="AC38" s="636"/>
      <c r="AD38" s="135" t="str">
        <f t="shared" si="0"/>
        <v/>
      </c>
    </row>
    <row r="39" spans="1:30" ht="26.1" hidden="1" customHeight="1">
      <c r="A39" s="413" t="s">
        <v>844</v>
      </c>
      <c r="B39" s="413"/>
      <c r="C39" s="414"/>
      <c r="D39" s="414"/>
      <c r="E39" s="414"/>
      <c r="F39" s="489"/>
      <c r="G39" s="414"/>
      <c r="H39" s="489"/>
      <c r="I39" s="414"/>
      <c r="J39" s="489"/>
      <c r="K39" s="414"/>
      <c r="L39" s="489"/>
      <c r="M39" s="414"/>
      <c r="N39" s="489"/>
      <c r="O39" s="414"/>
      <c r="P39" s="489"/>
      <c r="Q39" s="414"/>
      <c r="R39" s="489"/>
      <c r="S39" s="414"/>
      <c r="T39" s="489"/>
      <c r="U39" s="414"/>
      <c r="V39" s="489"/>
      <c r="W39" s="414"/>
      <c r="X39" s="489"/>
      <c r="Y39" s="575"/>
      <c r="Z39" s="634"/>
      <c r="AA39" s="635"/>
      <c r="AB39" s="635"/>
      <c r="AC39" s="636"/>
      <c r="AD39" s="135" t="str">
        <f t="shared" ref="AD39:AD62" si="5">IF(AND(AC39&gt;0,C39=0),"x","")</f>
        <v/>
      </c>
    </row>
    <row r="40" spans="1:30" ht="26.1" hidden="1" customHeight="1">
      <c r="A40" s="413" t="s">
        <v>849</v>
      </c>
      <c r="B40" s="413"/>
      <c r="C40" s="414"/>
      <c r="D40" s="414"/>
      <c r="E40" s="414"/>
      <c r="F40" s="489"/>
      <c r="G40" s="414"/>
      <c r="H40" s="489"/>
      <c r="I40" s="414"/>
      <c r="J40" s="489"/>
      <c r="K40" s="414"/>
      <c r="L40" s="489"/>
      <c r="M40" s="414"/>
      <c r="N40" s="489"/>
      <c r="O40" s="414"/>
      <c r="P40" s="489"/>
      <c r="Q40" s="414"/>
      <c r="R40" s="489"/>
      <c r="S40" s="414"/>
      <c r="T40" s="489"/>
      <c r="U40" s="414"/>
      <c r="V40" s="489"/>
      <c r="W40" s="414"/>
      <c r="X40" s="489"/>
      <c r="Y40" s="575"/>
      <c r="Z40" s="634"/>
      <c r="AA40" s="635"/>
      <c r="AB40" s="635"/>
      <c r="AC40" s="636"/>
      <c r="AD40" s="135" t="str">
        <f t="shared" si="5"/>
        <v/>
      </c>
    </row>
    <row r="41" spans="1:30" ht="26.1" hidden="1" customHeight="1">
      <c r="A41" s="413" t="s">
        <v>859</v>
      </c>
      <c r="B41" s="413"/>
      <c r="C41" s="414"/>
      <c r="D41" s="414"/>
      <c r="E41" s="414"/>
      <c r="F41" s="489"/>
      <c r="G41" s="414"/>
      <c r="H41" s="489"/>
      <c r="I41" s="414"/>
      <c r="J41" s="489"/>
      <c r="K41" s="414"/>
      <c r="L41" s="489"/>
      <c r="M41" s="414"/>
      <c r="N41" s="489"/>
      <c r="O41" s="414"/>
      <c r="P41" s="489"/>
      <c r="Q41" s="414"/>
      <c r="R41" s="489"/>
      <c r="S41" s="414"/>
      <c r="T41" s="489"/>
      <c r="U41" s="414"/>
      <c r="V41" s="489"/>
      <c r="W41" s="414"/>
      <c r="X41" s="489"/>
      <c r="Y41" s="575"/>
      <c r="Z41" s="634"/>
      <c r="AA41" s="635"/>
      <c r="AB41" s="635"/>
      <c r="AC41" s="636"/>
      <c r="AD41" s="135" t="str">
        <f t="shared" si="5"/>
        <v/>
      </c>
    </row>
    <row r="42" spans="1:30" ht="26.1" hidden="1" customHeight="1">
      <c r="A42" s="413" t="s">
        <v>871</v>
      </c>
      <c r="B42" s="413"/>
      <c r="C42" s="414"/>
      <c r="D42" s="414"/>
      <c r="E42" s="414"/>
      <c r="F42" s="489"/>
      <c r="G42" s="414"/>
      <c r="H42" s="489"/>
      <c r="I42" s="414"/>
      <c r="J42" s="489"/>
      <c r="K42" s="414"/>
      <c r="L42" s="489"/>
      <c r="M42" s="414"/>
      <c r="N42" s="489"/>
      <c r="O42" s="414"/>
      <c r="P42" s="489"/>
      <c r="Q42" s="414"/>
      <c r="R42" s="489"/>
      <c r="S42" s="414"/>
      <c r="T42" s="489"/>
      <c r="U42" s="414"/>
      <c r="V42" s="489"/>
      <c r="W42" s="414"/>
      <c r="X42" s="489"/>
      <c r="Y42" s="575"/>
      <c r="Z42" s="634"/>
      <c r="AA42" s="635"/>
      <c r="AB42" s="635"/>
      <c r="AC42" s="636"/>
      <c r="AD42" s="135" t="str">
        <f t="shared" si="5"/>
        <v/>
      </c>
    </row>
    <row r="43" spans="1:30" ht="26.1" hidden="1" customHeight="1">
      <c r="A43" s="413" t="s">
        <v>1245</v>
      </c>
      <c r="B43" s="413"/>
      <c r="C43" s="414"/>
      <c r="D43" s="414"/>
      <c r="E43" s="414"/>
      <c r="F43" s="489"/>
      <c r="G43" s="414"/>
      <c r="H43" s="489"/>
      <c r="I43" s="414"/>
      <c r="J43" s="489"/>
      <c r="K43" s="414"/>
      <c r="L43" s="489"/>
      <c r="M43" s="414"/>
      <c r="N43" s="489"/>
      <c r="O43" s="414"/>
      <c r="P43" s="489"/>
      <c r="Q43" s="414"/>
      <c r="R43" s="489"/>
      <c r="S43" s="414"/>
      <c r="T43" s="489"/>
      <c r="U43" s="414"/>
      <c r="V43" s="489"/>
      <c r="W43" s="414"/>
      <c r="X43" s="489"/>
      <c r="Y43" s="575"/>
      <c r="Z43" s="634"/>
      <c r="AA43" s="635"/>
      <c r="AB43" s="635"/>
      <c r="AC43" s="636"/>
      <c r="AD43" s="135" t="str">
        <f t="shared" si="5"/>
        <v/>
      </c>
    </row>
    <row r="44" spans="1:30" ht="26.1" hidden="1" customHeight="1">
      <c r="A44" s="413" t="s">
        <v>1246</v>
      </c>
      <c r="B44" s="413"/>
      <c r="C44" s="414"/>
      <c r="D44" s="414"/>
      <c r="E44" s="414"/>
      <c r="F44" s="489"/>
      <c r="G44" s="414"/>
      <c r="H44" s="489"/>
      <c r="I44" s="414"/>
      <c r="J44" s="489"/>
      <c r="K44" s="414"/>
      <c r="L44" s="489"/>
      <c r="M44" s="414"/>
      <c r="N44" s="489"/>
      <c r="O44" s="414"/>
      <c r="P44" s="489"/>
      <c r="Q44" s="414"/>
      <c r="R44" s="489"/>
      <c r="S44" s="414"/>
      <c r="T44" s="489"/>
      <c r="U44" s="414"/>
      <c r="V44" s="489"/>
      <c r="W44" s="414"/>
      <c r="X44" s="489"/>
      <c r="Y44" s="575"/>
      <c r="Z44" s="634"/>
      <c r="AA44" s="635"/>
      <c r="AB44" s="635"/>
      <c r="AC44" s="636"/>
      <c r="AD44" s="135" t="str">
        <f t="shared" si="5"/>
        <v/>
      </c>
    </row>
    <row r="45" spans="1:30" ht="26.1" hidden="1" customHeight="1">
      <c r="A45" s="413" t="s">
        <v>1247</v>
      </c>
      <c r="B45" s="413"/>
      <c r="C45" s="414"/>
      <c r="D45" s="414"/>
      <c r="E45" s="414"/>
      <c r="F45" s="489"/>
      <c r="G45" s="414"/>
      <c r="H45" s="489"/>
      <c r="I45" s="414"/>
      <c r="J45" s="489"/>
      <c r="K45" s="414"/>
      <c r="L45" s="489"/>
      <c r="M45" s="414"/>
      <c r="N45" s="489"/>
      <c r="O45" s="414"/>
      <c r="P45" s="489"/>
      <c r="Q45" s="414"/>
      <c r="R45" s="489"/>
      <c r="S45" s="414"/>
      <c r="T45" s="489"/>
      <c r="U45" s="414"/>
      <c r="V45" s="489"/>
      <c r="W45" s="414"/>
      <c r="X45" s="489"/>
      <c r="Y45" s="575"/>
      <c r="Z45" s="634"/>
      <c r="AA45" s="635"/>
      <c r="AB45" s="635"/>
      <c r="AC45" s="636"/>
      <c r="AD45" s="135" t="str">
        <f t="shared" si="5"/>
        <v/>
      </c>
    </row>
    <row r="46" spans="1:30" ht="26.1" hidden="1" customHeight="1">
      <c r="A46" s="413" t="s">
        <v>902</v>
      </c>
      <c r="B46" s="413"/>
      <c r="C46" s="414"/>
      <c r="D46" s="414"/>
      <c r="E46" s="414"/>
      <c r="F46" s="489"/>
      <c r="G46" s="414"/>
      <c r="H46" s="489"/>
      <c r="I46" s="414"/>
      <c r="J46" s="489"/>
      <c r="K46" s="414"/>
      <c r="L46" s="489"/>
      <c r="M46" s="414"/>
      <c r="N46" s="489"/>
      <c r="O46" s="414"/>
      <c r="P46" s="489"/>
      <c r="Q46" s="414"/>
      <c r="R46" s="489"/>
      <c r="S46" s="414"/>
      <c r="T46" s="489"/>
      <c r="U46" s="414"/>
      <c r="V46" s="489"/>
      <c r="W46" s="414"/>
      <c r="X46" s="489"/>
      <c r="Y46" s="575"/>
      <c r="Z46" s="634"/>
      <c r="AA46" s="635"/>
      <c r="AB46" s="635"/>
      <c r="AC46" s="636"/>
      <c r="AD46" s="135" t="str">
        <f t="shared" si="5"/>
        <v/>
      </c>
    </row>
    <row r="47" spans="1:30" ht="26.1" hidden="1" customHeight="1">
      <c r="A47" s="413" t="s">
        <v>1248</v>
      </c>
      <c r="B47" s="413"/>
      <c r="C47" s="414"/>
      <c r="D47" s="414"/>
      <c r="E47" s="414"/>
      <c r="F47" s="489"/>
      <c r="G47" s="414"/>
      <c r="H47" s="489"/>
      <c r="I47" s="414"/>
      <c r="J47" s="489"/>
      <c r="K47" s="414"/>
      <c r="L47" s="489"/>
      <c r="M47" s="414"/>
      <c r="N47" s="489"/>
      <c r="O47" s="414"/>
      <c r="P47" s="489"/>
      <c r="Q47" s="414"/>
      <c r="R47" s="489"/>
      <c r="S47" s="414"/>
      <c r="T47" s="489"/>
      <c r="U47" s="414"/>
      <c r="V47" s="489"/>
      <c r="W47" s="414"/>
      <c r="X47" s="489"/>
      <c r="Y47" s="575"/>
      <c r="Z47" s="634"/>
      <c r="AA47" s="635"/>
      <c r="AB47" s="635"/>
      <c r="AC47" s="636"/>
      <c r="AD47" s="135" t="str">
        <f t="shared" si="5"/>
        <v/>
      </c>
    </row>
    <row r="48" spans="1:30" ht="26.1" hidden="1" customHeight="1">
      <c r="A48" s="413" t="s">
        <v>917</v>
      </c>
      <c r="B48" s="413"/>
      <c r="C48" s="414"/>
      <c r="D48" s="414"/>
      <c r="E48" s="414"/>
      <c r="F48" s="489"/>
      <c r="G48" s="414"/>
      <c r="H48" s="489"/>
      <c r="I48" s="414"/>
      <c r="J48" s="489"/>
      <c r="K48" s="414"/>
      <c r="L48" s="489"/>
      <c r="M48" s="414"/>
      <c r="N48" s="489"/>
      <c r="O48" s="414"/>
      <c r="P48" s="489"/>
      <c r="Q48" s="414"/>
      <c r="R48" s="489"/>
      <c r="S48" s="414"/>
      <c r="T48" s="489"/>
      <c r="U48" s="414"/>
      <c r="V48" s="489"/>
      <c r="W48" s="414"/>
      <c r="X48" s="489"/>
      <c r="Y48" s="575"/>
      <c r="Z48" s="634"/>
      <c r="AA48" s="635"/>
      <c r="AB48" s="635"/>
      <c r="AC48" s="636"/>
      <c r="AD48" s="135" t="str">
        <f t="shared" si="5"/>
        <v/>
      </c>
    </row>
    <row r="49" spans="1:30" ht="26.1" hidden="1" customHeight="1">
      <c r="A49" s="131" t="s">
        <v>1249</v>
      </c>
      <c r="B49" s="424"/>
      <c r="C49" s="414"/>
      <c r="D49" s="414"/>
      <c r="E49" s="414"/>
      <c r="F49" s="489"/>
      <c r="G49" s="414"/>
      <c r="H49" s="489"/>
      <c r="I49" s="414"/>
      <c r="J49" s="489"/>
      <c r="K49" s="414"/>
      <c r="L49" s="489"/>
      <c r="M49" s="414"/>
      <c r="N49" s="489"/>
      <c r="O49" s="414"/>
      <c r="P49" s="489"/>
      <c r="Q49" s="414"/>
      <c r="R49" s="489"/>
      <c r="S49" s="414"/>
      <c r="T49" s="489"/>
      <c r="U49" s="414"/>
      <c r="V49" s="489"/>
      <c r="W49" s="414"/>
      <c r="X49" s="489"/>
      <c r="Y49" s="575"/>
      <c r="Z49" s="634"/>
      <c r="AA49" s="635"/>
      <c r="AB49" s="635"/>
      <c r="AC49" s="636"/>
      <c r="AD49" s="135" t="str">
        <f t="shared" si="5"/>
        <v/>
      </c>
    </row>
    <row r="50" spans="1:30" ht="26.1" hidden="1" customHeight="1">
      <c r="A50" s="131" t="s">
        <v>1250</v>
      </c>
      <c r="B50" s="424"/>
      <c r="C50" s="414"/>
      <c r="D50" s="414"/>
      <c r="E50" s="414"/>
      <c r="F50" s="489"/>
      <c r="G50" s="414"/>
      <c r="H50" s="489"/>
      <c r="I50" s="414"/>
      <c r="J50" s="489"/>
      <c r="K50" s="414"/>
      <c r="L50" s="489"/>
      <c r="M50" s="414"/>
      <c r="N50" s="489"/>
      <c r="O50" s="414"/>
      <c r="P50" s="489"/>
      <c r="Q50" s="414"/>
      <c r="R50" s="489"/>
      <c r="S50" s="414"/>
      <c r="T50" s="489"/>
      <c r="U50" s="414"/>
      <c r="V50" s="489"/>
      <c r="W50" s="414"/>
      <c r="X50" s="489"/>
      <c r="Y50" s="575"/>
      <c r="Z50" s="634"/>
      <c r="AA50" s="635"/>
      <c r="AB50" s="635"/>
      <c r="AC50" s="636"/>
      <c r="AD50" s="135" t="str">
        <f t="shared" si="5"/>
        <v/>
      </c>
    </row>
    <row r="51" spans="1:30" ht="26.1" hidden="1" customHeight="1">
      <c r="A51" s="131" t="s">
        <v>1251</v>
      </c>
      <c r="B51" s="424"/>
      <c r="C51" s="414"/>
      <c r="D51" s="414"/>
      <c r="E51" s="414"/>
      <c r="F51" s="489"/>
      <c r="G51" s="414"/>
      <c r="H51" s="489"/>
      <c r="I51" s="414"/>
      <c r="J51" s="489"/>
      <c r="K51" s="414"/>
      <c r="L51" s="489"/>
      <c r="M51" s="414"/>
      <c r="N51" s="489"/>
      <c r="O51" s="414"/>
      <c r="P51" s="489"/>
      <c r="Q51" s="414"/>
      <c r="R51" s="489"/>
      <c r="S51" s="414"/>
      <c r="T51" s="489"/>
      <c r="U51" s="414"/>
      <c r="V51" s="489"/>
      <c r="W51" s="414"/>
      <c r="X51" s="489"/>
      <c r="Y51" s="575"/>
      <c r="Z51" s="634"/>
      <c r="AA51" s="635"/>
      <c r="AB51" s="635"/>
      <c r="AC51" s="636"/>
      <c r="AD51" s="135" t="str">
        <f t="shared" si="5"/>
        <v/>
      </c>
    </row>
    <row r="52" spans="1:30" ht="26.1" hidden="1" customHeight="1">
      <c r="A52" s="131" t="s">
        <v>1252</v>
      </c>
      <c r="B52" s="424"/>
      <c r="C52" s="414"/>
      <c r="D52" s="414"/>
      <c r="E52" s="414"/>
      <c r="F52" s="489"/>
      <c r="G52" s="414"/>
      <c r="H52" s="489"/>
      <c r="I52" s="414"/>
      <c r="J52" s="489"/>
      <c r="K52" s="414"/>
      <c r="L52" s="489"/>
      <c r="M52" s="414"/>
      <c r="N52" s="489"/>
      <c r="O52" s="414"/>
      <c r="P52" s="489"/>
      <c r="Q52" s="414"/>
      <c r="R52" s="489"/>
      <c r="S52" s="414"/>
      <c r="T52" s="489"/>
      <c r="U52" s="414"/>
      <c r="V52" s="489"/>
      <c r="W52" s="414"/>
      <c r="X52" s="489"/>
      <c r="Y52" s="575"/>
      <c r="Z52" s="634"/>
      <c r="AA52" s="635"/>
      <c r="AB52" s="635"/>
      <c r="AC52" s="636"/>
      <c r="AD52" s="135" t="str">
        <f t="shared" si="5"/>
        <v/>
      </c>
    </row>
    <row r="53" spans="1:30" ht="26.1" hidden="1" customHeight="1">
      <c r="A53" s="131" t="s">
        <v>1253</v>
      </c>
      <c r="B53" s="424"/>
      <c r="C53" s="414"/>
      <c r="D53" s="414"/>
      <c r="E53" s="414"/>
      <c r="F53" s="489"/>
      <c r="G53" s="414"/>
      <c r="H53" s="489"/>
      <c r="I53" s="414"/>
      <c r="J53" s="489"/>
      <c r="K53" s="414"/>
      <c r="L53" s="489"/>
      <c r="M53" s="414"/>
      <c r="N53" s="489"/>
      <c r="O53" s="414"/>
      <c r="P53" s="489"/>
      <c r="Q53" s="414"/>
      <c r="R53" s="489"/>
      <c r="S53" s="414"/>
      <c r="T53" s="489"/>
      <c r="U53" s="414"/>
      <c r="V53" s="489"/>
      <c r="W53" s="414"/>
      <c r="X53" s="489"/>
      <c r="Y53" s="575"/>
      <c r="Z53" s="634"/>
      <c r="AA53" s="635"/>
      <c r="AB53" s="635"/>
      <c r="AC53" s="636"/>
      <c r="AD53" s="135" t="str">
        <f t="shared" si="5"/>
        <v/>
      </c>
    </row>
    <row r="54" spans="1:30" ht="26.1" hidden="1" customHeight="1">
      <c r="A54" s="131" t="s">
        <v>1254</v>
      </c>
      <c r="B54" s="424"/>
      <c r="C54" s="414"/>
      <c r="D54" s="414"/>
      <c r="E54" s="414"/>
      <c r="F54" s="489"/>
      <c r="G54" s="414"/>
      <c r="H54" s="489"/>
      <c r="I54" s="414"/>
      <c r="J54" s="489"/>
      <c r="K54" s="414"/>
      <c r="L54" s="489"/>
      <c r="M54" s="414"/>
      <c r="N54" s="489"/>
      <c r="O54" s="414"/>
      <c r="P54" s="489"/>
      <c r="Q54" s="414"/>
      <c r="R54" s="489"/>
      <c r="S54" s="414"/>
      <c r="T54" s="489"/>
      <c r="U54" s="414"/>
      <c r="V54" s="489"/>
      <c r="W54" s="414"/>
      <c r="X54" s="489"/>
      <c r="Y54" s="575"/>
      <c r="Z54" s="634"/>
      <c r="AA54" s="635"/>
      <c r="AB54" s="635"/>
      <c r="AC54" s="636"/>
      <c r="AD54" s="135" t="str">
        <f t="shared" si="5"/>
        <v/>
      </c>
    </row>
    <row r="55" spans="1:30" ht="26.1" hidden="1" customHeight="1">
      <c r="A55" s="131" t="s">
        <v>1255</v>
      </c>
      <c r="B55" s="424"/>
      <c r="C55" s="414"/>
      <c r="D55" s="414"/>
      <c r="E55" s="414"/>
      <c r="F55" s="489"/>
      <c r="G55" s="414"/>
      <c r="H55" s="489"/>
      <c r="I55" s="414"/>
      <c r="J55" s="489"/>
      <c r="K55" s="414"/>
      <c r="L55" s="489"/>
      <c r="M55" s="414"/>
      <c r="N55" s="489"/>
      <c r="O55" s="414"/>
      <c r="P55" s="489"/>
      <c r="Q55" s="414"/>
      <c r="R55" s="489"/>
      <c r="S55" s="414"/>
      <c r="T55" s="489"/>
      <c r="U55" s="414"/>
      <c r="V55" s="489"/>
      <c r="W55" s="414"/>
      <c r="X55" s="489"/>
      <c r="Y55" s="575"/>
      <c r="Z55" s="634"/>
      <c r="AA55" s="635"/>
      <c r="AB55" s="635"/>
      <c r="AC55" s="636"/>
      <c r="AD55" s="135" t="str">
        <f t="shared" si="5"/>
        <v/>
      </c>
    </row>
    <row r="56" spans="1:30" ht="26.1" hidden="1" customHeight="1">
      <c r="A56" s="131" t="s">
        <v>1256</v>
      </c>
      <c r="B56" s="424"/>
      <c r="C56" s="414"/>
      <c r="D56" s="414"/>
      <c r="E56" s="414"/>
      <c r="F56" s="489"/>
      <c r="G56" s="414"/>
      <c r="H56" s="489"/>
      <c r="I56" s="414"/>
      <c r="J56" s="489"/>
      <c r="K56" s="414"/>
      <c r="L56" s="489"/>
      <c r="M56" s="414"/>
      <c r="N56" s="489"/>
      <c r="O56" s="414"/>
      <c r="P56" s="489"/>
      <c r="Q56" s="414"/>
      <c r="R56" s="489"/>
      <c r="S56" s="414"/>
      <c r="T56" s="489"/>
      <c r="U56" s="414"/>
      <c r="V56" s="489"/>
      <c r="W56" s="414"/>
      <c r="X56" s="489"/>
      <c r="Y56" s="575"/>
      <c r="Z56" s="634"/>
      <c r="AA56" s="635"/>
      <c r="AB56" s="635"/>
      <c r="AC56" s="636"/>
      <c r="AD56" s="135" t="str">
        <f t="shared" si="5"/>
        <v/>
      </c>
    </row>
    <row r="57" spans="1:30" ht="26.1" hidden="1" customHeight="1">
      <c r="A57" s="131" t="s">
        <v>1257</v>
      </c>
      <c r="B57" s="424"/>
      <c r="C57" s="414"/>
      <c r="D57" s="414"/>
      <c r="E57" s="414"/>
      <c r="F57" s="489"/>
      <c r="G57" s="414"/>
      <c r="H57" s="489"/>
      <c r="I57" s="414"/>
      <c r="J57" s="489"/>
      <c r="K57" s="414"/>
      <c r="L57" s="489"/>
      <c r="M57" s="414"/>
      <c r="N57" s="489"/>
      <c r="O57" s="414"/>
      <c r="P57" s="489"/>
      <c r="Q57" s="414"/>
      <c r="R57" s="489"/>
      <c r="S57" s="414"/>
      <c r="T57" s="489"/>
      <c r="U57" s="414"/>
      <c r="V57" s="489"/>
      <c r="W57" s="414"/>
      <c r="X57" s="489"/>
      <c r="Y57" s="575"/>
      <c r="Z57" s="634"/>
      <c r="AA57" s="635"/>
      <c r="AB57" s="635"/>
      <c r="AC57" s="636"/>
      <c r="AD57" s="135" t="str">
        <f t="shared" si="5"/>
        <v/>
      </c>
    </row>
    <row r="58" spans="1:30" ht="26.1" hidden="1" customHeight="1">
      <c r="A58" s="131" t="s">
        <v>1258</v>
      </c>
      <c r="B58" s="424"/>
      <c r="C58" s="414"/>
      <c r="D58" s="414"/>
      <c r="E58" s="414"/>
      <c r="F58" s="489"/>
      <c r="G58" s="414"/>
      <c r="H58" s="489"/>
      <c r="I58" s="414"/>
      <c r="J58" s="489"/>
      <c r="K58" s="414"/>
      <c r="L58" s="489"/>
      <c r="M58" s="414"/>
      <c r="N58" s="489"/>
      <c r="O58" s="414"/>
      <c r="P58" s="489"/>
      <c r="Q58" s="414"/>
      <c r="R58" s="489"/>
      <c r="S58" s="414"/>
      <c r="T58" s="489"/>
      <c r="U58" s="414"/>
      <c r="V58" s="489"/>
      <c r="W58" s="414"/>
      <c r="X58" s="489"/>
      <c r="Y58" s="575"/>
      <c r="Z58" s="634"/>
      <c r="AA58" s="635"/>
      <c r="AB58" s="635"/>
      <c r="AC58" s="636"/>
      <c r="AD58" s="135" t="str">
        <f t="shared" si="5"/>
        <v/>
      </c>
    </row>
    <row r="59" spans="1:30"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575"/>
      <c r="Z59" s="634"/>
      <c r="AA59" s="635"/>
      <c r="AB59" s="635"/>
      <c r="AC59" s="636"/>
      <c r="AD59" s="135" t="str">
        <f t="shared" si="5"/>
        <v/>
      </c>
    </row>
    <row r="60" spans="1:30"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575"/>
      <c r="Z60" s="634"/>
      <c r="AA60" s="635"/>
      <c r="AB60" s="635"/>
      <c r="AC60" s="636"/>
      <c r="AD60" s="135" t="str">
        <f t="shared" si="5"/>
        <v/>
      </c>
    </row>
    <row r="61" spans="1:30"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575"/>
      <c r="Z61" s="634"/>
      <c r="AA61" s="635"/>
      <c r="AB61" s="635"/>
      <c r="AC61" s="636"/>
      <c r="AD61" s="135" t="str">
        <f t="shared" si="5"/>
        <v/>
      </c>
    </row>
    <row r="62" spans="1:30" ht="26.1" customHeight="1" thickBot="1">
      <c r="A62" s="415" t="s">
        <v>1101</v>
      </c>
      <c r="B62" s="790">
        <f>+SUM(B7:B61)</f>
        <v>0</v>
      </c>
      <c r="C62" s="790">
        <f t="shared" ref="C62:AC62" si="6">+SUM(C7:C61)</f>
        <v>0</v>
      </c>
      <c r="D62" s="790">
        <f t="shared" si="6"/>
        <v>0</v>
      </c>
      <c r="E62" s="790">
        <f t="shared" si="6"/>
        <v>0</v>
      </c>
      <c r="F62" s="790">
        <f t="shared" si="6"/>
        <v>0</v>
      </c>
      <c r="G62" s="790">
        <f t="shared" si="6"/>
        <v>0</v>
      </c>
      <c r="H62" s="790">
        <f t="shared" si="6"/>
        <v>0</v>
      </c>
      <c r="I62" s="790">
        <f t="shared" si="6"/>
        <v>0</v>
      </c>
      <c r="J62" s="790">
        <f t="shared" si="6"/>
        <v>0</v>
      </c>
      <c r="K62" s="790">
        <f t="shared" si="6"/>
        <v>0</v>
      </c>
      <c r="L62" s="790">
        <f t="shared" si="6"/>
        <v>0</v>
      </c>
      <c r="M62" s="790">
        <f t="shared" si="6"/>
        <v>0</v>
      </c>
      <c r="N62" s="790">
        <f t="shared" si="6"/>
        <v>0</v>
      </c>
      <c r="O62" s="790">
        <f t="shared" si="6"/>
        <v>0</v>
      </c>
      <c r="P62" s="790">
        <f t="shared" si="6"/>
        <v>0</v>
      </c>
      <c r="Q62" s="790">
        <f t="shared" si="6"/>
        <v>0</v>
      </c>
      <c r="R62" s="790">
        <f t="shared" si="6"/>
        <v>0</v>
      </c>
      <c r="S62" s="790">
        <f t="shared" si="6"/>
        <v>0</v>
      </c>
      <c r="T62" s="790">
        <f t="shared" si="6"/>
        <v>0</v>
      </c>
      <c r="U62" s="790">
        <f t="shared" si="6"/>
        <v>0</v>
      </c>
      <c r="V62" s="790">
        <f t="shared" si="6"/>
        <v>0</v>
      </c>
      <c r="W62" s="790">
        <f t="shared" si="6"/>
        <v>0</v>
      </c>
      <c r="X62" s="790">
        <f t="shared" si="6"/>
        <v>0</v>
      </c>
      <c r="Y62" s="791">
        <f t="shared" si="6"/>
        <v>0</v>
      </c>
      <c r="Z62" s="640">
        <f t="shared" si="6"/>
        <v>0</v>
      </c>
      <c r="AA62" s="641">
        <f t="shared" si="6"/>
        <v>0</v>
      </c>
      <c r="AB62" s="641">
        <f t="shared" si="6"/>
        <v>0</v>
      </c>
      <c r="AC62" s="642">
        <f t="shared" si="6"/>
        <v>0</v>
      </c>
      <c r="AD62" s="135" t="str">
        <f t="shared" si="5"/>
        <v/>
      </c>
    </row>
    <row r="64" spans="1:30" hidden="1">
      <c r="B64" s="133"/>
    </row>
    <row r="65" spans="1:30" s="86" customFormat="1" hidden="1">
      <c r="A65" s="134" t="s">
        <v>1262</v>
      </c>
      <c r="B65" s="134"/>
      <c r="D65" s="84"/>
      <c r="W65" s="132"/>
      <c r="X65" s="132"/>
      <c r="Y65" s="132"/>
      <c r="Z65" s="132"/>
      <c r="AA65" s="132"/>
      <c r="AB65" s="121"/>
      <c r="AC65" s="121"/>
      <c r="AD65" s="135"/>
    </row>
    <row r="66" spans="1:30" s="86" customFormat="1" ht="16.8" hidden="1">
      <c r="A66" s="121" t="s">
        <v>1261</v>
      </c>
      <c r="B66" s="121"/>
      <c r="C66" s="90">
        <f>(C16+C17+C20+C23+C24+C31)</f>
        <v>0</v>
      </c>
      <c r="D66" s="84"/>
      <c r="E66" s="171" t="e">
        <f>C66/I2</f>
        <v>#N/A</v>
      </c>
      <c r="F66" s="171"/>
      <c r="W66" s="121"/>
      <c r="X66" s="121"/>
      <c r="Y66" s="121"/>
      <c r="Z66" s="121"/>
      <c r="AA66" s="121"/>
      <c r="AB66" s="121"/>
      <c r="AC66" s="121"/>
      <c r="AD66" s="135"/>
    </row>
    <row r="67" spans="1:30" s="86" customFormat="1" hidden="1">
      <c r="A67" s="134" t="s">
        <v>1277</v>
      </c>
      <c r="B67" s="121"/>
      <c r="C67" s="84"/>
      <c r="D67" s="84"/>
      <c r="E67" s="84"/>
      <c r="F67" s="84"/>
      <c r="G67" s="84"/>
      <c r="H67" s="84"/>
      <c r="I67" s="84"/>
      <c r="J67" s="84"/>
      <c r="K67" s="84"/>
      <c r="L67" s="84"/>
      <c r="M67" s="84"/>
      <c r="N67" s="84"/>
      <c r="O67" s="84"/>
      <c r="P67" s="84"/>
      <c r="S67" s="84"/>
      <c r="T67" s="84"/>
      <c r="W67" s="121"/>
      <c r="X67" s="121"/>
      <c r="Y67" s="121"/>
      <c r="Z67" s="121"/>
      <c r="AA67" s="121"/>
      <c r="AB67" s="121"/>
      <c r="AC67" s="121"/>
      <c r="AD67" s="135"/>
    </row>
    <row r="68" spans="1:30" s="86" customFormat="1" ht="16.8" hidden="1">
      <c r="A68" s="121" t="s">
        <v>1269</v>
      </c>
      <c r="B68" s="134"/>
      <c r="C68" s="91">
        <f>IIIC1!C68</f>
        <v>0</v>
      </c>
      <c r="D68" s="84"/>
      <c r="E68" s="171"/>
      <c r="F68" s="171"/>
      <c r="W68" s="121"/>
      <c r="X68" s="121"/>
      <c r="Y68" s="121"/>
      <c r="Z68" s="121"/>
      <c r="AA68" s="121"/>
      <c r="AB68" s="121"/>
      <c r="AC68" s="121"/>
      <c r="AD68" s="135"/>
    </row>
    <row r="69" spans="1:30" s="86" customFormat="1" hidden="1">
      <c r="A69" s="134" t="s">
        <v>1270</v>
      </c>
      <c r="B69" s="121"/>
      <c r="C69" s="84"/>
      <c r="D69" s="84"/>
      <c r="E69" s="84"/>
      <c r="F69" s="84"/>
      <c r="G69" s="84"/>
      <c r="H69" s="84"/>
      <c r="I69" s="84"/>
      <c r="J69" s="84"/>
      <c r="K69" s="84"/>
      <c r="L69" s="84"/>
      <c r="M69" s="84"/>
      <c r="N69" s="84"/>
      <c r="O69" s="84"/>
      <c r="P69" s="84"/>
      <c r="Q69" s="84"/>
      <c r="R69" s="84"/>
      <c r="S69" s="84"/>
      <c r="T69" s="84"/>
      <c r="W69" s="121"/>
      <c r="X69" s="121"/>
      <c r="Y69" s="121"/>
      <c r="Z69" s="121"/>
      <c r="AA69" s="121"/>
      <c r="AB69" s="121"/>
      <c r="AC69" s="121"/>
      <c r="AD69" s="135"/>
    </row>
    <row r="70" spans="1:30" s="86" customFormat="1" ht="20.399999999999999" hidden="1">
      <c r="A70" s="121" t="s">
        <v>1271</v>
      </c>
      <c r="B70" s="84"/>
      <c r="C70" s="88">
        <f>C14</f>
        <v>0</v>
      </c>
      <c r="D70" s="84"/>
      <c r="E70" s="171" t="e">
        <f>C70/I2</f>
        <v>#N/A</v>
      </c>
      <c r="F70" s="171"/>
      <c r="G70" s="146" t="str">
        <f>IF(C70&gt;(C62*0.2),"Additional Transfer Request Above 20%","")</f>
        <v/>
      </c>
      <c r="H70" s="146"/>
      <c r="I70" s="146"/>
      <c r="J70" s="146"/>
      <c r="K70" s="146"/>
      <c r="L70" s="146"/>
      <c r="M70" s="147"/>
      <c r="N70" s="147"/>
      <c r="S70" s="876" t="e">
        <f>IF(C70&gt;(I2*0.2),C70-(I2*0.2),"")</f>
        <v>#N/A</v>
      </c>
      <c r="T70" s="876"/>
      <c r="U70" s="877"/>
      <c r="V70" s="552"/>
      <c r="W70" s="121"/>
      <c r="X70" s="121"/>
      <c r="Y70" s="121"/>
      <c r="Z70" s="121"/>
      <c r="AA70" s="121"/>
      <c r="AB70" s="121"/>
      <c r="AC70" s="121"/>
      <c r="AD70" s="135"/>
    </row>
    <row r="71" spans="1:30" s="86" customFormat="1" ht="13.8" hidden="1">
      <c r="A71" s="121"/>
      <c r="B71" s="136"/>
      <c r="C71" s="84"/>
      <c r="D71" s="84"/>
      <c r="E71" s="84"/>
      <c r="F71" s="84"/>
      <c r="G71" s="84"/>
      <c r="H71" s="84"/>
      <c r="I71" s="84"/>
      <c r="J71" s="84"/>
      <c r="K71" s="84"/>
      <c r="L71" s="84"/>
      <c r="M71" s="84"/>
      <c r="N71" s="84"/>
      <c r="O71" s="84"/>
      <c r="P71" s="84"/>
      <c r="Q71" s="84"/>
      <c r="R71" s="84"/>
      <c r="S71" s="84"/>
      <c r="T71" s="84"/>
      <c r="W71" s="121"/>
      <c r="X71" s="121"/>
      <c r="Y71" s="121"/>
      <c r="Z71" s="121"/>
      <c r="AA71" s="121"/>
      <c r="AB71" s="121"/>
      <c r="AC71" s="121"/>
      <c r="AD71" s="135"/>
    </row>
    <row r="72" spans="1:30" s="86" customFormat="1" ht="15" hidden="1">
      <c r="A72" s="134" t="s">
        <v>1272</v>
      </c>
      <c r="B72" s="121"/>
      <c r="C72" s="89" t="e">
        <f>I2-C66+C68-C70</f>
        <v>#N/A</v>
      </c>
      <c r="D72" s="89"/>
      <c r="E72" s="84"/>
      <c r="F72" s="84"/>
      <c r="G72" s="84"/>
      <c r="H72" s="84"/>
      <c r="I72" s="84"/>
      <c r="J72" s="84"/>
      <c r="K72" s="84"/>
      <c r="L72" s="84"/>
      <c r="M72" s="84"/>
      <c r="N72" s="84"/>
      <c r="O72" s="84"/>
      <c r="P72" s="84"/>
      <c r="Q72" s="84"/>
      <c r="R72" s="84"/>
      <c r="S72" s="84"/>
      <c r="T72" s="84"/>
      <c r="W72" s="121"/>
      <c r="X72" s="121"/>
      <c r="Y72" s="121"/>
      <c r="Z72" s="121"/>
      <c r="AA72" s="121"/>
      <c r="AB72" s="121"/>
      <c r="AC72" s="121"/>
      <c r="AD72" s="135"/>
    </row>
    <row r="73" spans="1:30" s="86" customFormat="1" hidden="1">
      <c r="A73" s="121"/>
      <c r="B73" s="121"/>
      <c r="C73" s="84"/>
      <c r="D73" s="84"/>
      <c r="E73" s="84"/>
      <c r="F73" s="84"/>
      <c r="G73" s="84"/>
      <c r="H73" s="84"/>
      <c r="I73" s="84"/>
      <c r="J73" s="84"/>
      <c r="K73" s="84"/>
      <c r="L73" s="84"/>
      <c r="M73" s="84"/>
      <c r="N73" s="84"/>
      <c r="O73" s="84"/>
      <c r="P73" s="84"/>
      <c r="Q73" s="84"/>
      <c r="R73" s="84"/>
      <c r="S73" s="84"/>
      <c r="T73" s="84"/>
      <c r="W73" s="121"/>
      <c r="X73" s="121"/>
      <c r="Y73" s="121"/>
      <c r="Z73" s="121"/>
      <c r="AA73" s="121"/>
      <c r="AB73" s="121"/>
      <c r="AC73" s="121"/>
      <c r="AD73" s="135"/>
    </row>
    <row r="74" spans="1:30" s="86" customFormat="1" ht="15.6" hidden="1">
      <c r="A74" s="148" t="s">
        <v>1278</v>
      </c>
      <c r="B74" s="121"/>
      <c r="W74" s="121"/>
      <c r="X74" s="121"/>
      <c r="Y74" s="121"/>
      <c r="Z74" s="121"/>
      <c r="AA74" s="121"/>
      <c r="AB74" s="121"/>
      <c r="AC74" s="121"/>
      <c r="AD74" s="135"/>
    </row>
    <row r="75" spans="1:30" s="86" customFormat="1" ht="15.6" hidden="1">
      <c r="A75" s="148" t="s">
        <v>1274</v>
      </c>
      <c r="B75" s="121"/>
      <c r="W75" s="121"/>
      <c r="X75" s="121"/>
      <c r="Y75" s="121"/>
      <c r="Z75" s="121"/>
      <c r="AA75" s="121"/>
      <c r="AB75" s="121"/>
      <c r="AC75" s="121"/>
      <c r="AD75" s="135"/>
    </row>
    <row r="76" spans="1:30" s="86" customFormat="1" ht="15.6" hidden="1">
      <c r="A76" s="148" t="s">
        <v>1264</v>
      </c>
      <c r="B76" s="121"/>
      <c r="W76" s="121"/>
      <c r="X76" s="121"/>
      <c r="Y76" s="121"/>
      <c r="Z76" s="121"/>
      <c r="AA76" s="121"/>
      <c r="AB76" s="121"/>
      <c r="AC76" s="121"/>
      <c r="AD76" s="135"/>
    </row>
    <row r="77" spans="1:30" hidden="1"/>
    <row r="78" spans="1:30" hidden="1"/>
    <row r="79" spans="1:30" hidden="1"/>
    <row r="80" spans="1:30" hidden="1"/>
    <row r="81" hidden="1"/>
    <row r="82" hidden="1"/>
    <row r="83" hidden="1"/>
    <row r="84" hidden="1"/>
    <row r="85" hidden="1"/>
    <row r="86" hidden="1"/>
    <row r="87" hidden="1"/>
    <row r="88" hidden="1"/>
    <row r="89" hidden="1"/>
    <row r="90" hidden="1"/>
    <row r="91" hidden="1"/>
  </sheetData>
  <sheetProtection algorithmName="SHA-512" hashValue="33Y9LwV+pP7N4Lpj+VBJMzSa3m5XANOXWFB049N1fTm/69d7QCE324Hl8VqtTKr9cOSm98otbbOuIrdJ6tdejg==" saltValue="PGaaxM0Ag6Pqj94darI9OA==" spinCount="100000" sheet="1" objects="1" scenarios="1"/>
  <mergeCells count="1">
    <mergeCell ref="S70:U70"/>
  </mergeCells>
  <conditionalFormatting sqref="D1">
    <cfRule type="containsText" dxfId="52" priority="5" operator="containsText" text="Errors">
      <formula>NOT(ISERROR(SEARCH("Errors",D1)))</formula>
    </cfRule>
  </conditionalFormatting>
  <conditionalFormatting sqref="C1">
    <cfRule type="containsText" dxfId="51" priority="4" operator="containsText" text="Errors">
      <formula>NOT(ISERROR(SEARCH("Errors",C1)))</formula>
    </cfRule>
  </conditionalFormatting>
  <conditionalFormatting sqref="C3">
    <cfRule type="containsText" dxfId="50" priority="3" operator="containsText" text="Errors">
      <formula>NOT(ISERROR(SEARCH("Errors",C3)))</formula>
    </cfRule>
  </conditionalFormatting>
  <dataValidations count="4">
    <dataValidation type="list" showInputMessage="1" showErrorMessage="1" sqref="A4 A2" xr:uid="{7F2C7339-54B1-40E2-8ED1-8B379495E231}">
      <formula1>CAU</formula1>
    </dataValidation>
    <dataValidation type="whole" allowBlank="1" showInputMessage="1" showErrorMessage="1" errorTitle="Data Validation" error="Please enter a whole number between 0 and 2147483647." sqref="B32:B38 B7:AC10 J11 J37:J62 C32:I61 B62:I62 K32:AC62" xr:uid="{8F699BE6-FADE-432D-959C-60B677CCCA26}">
      <formula1>0</formula1>
      <formula2>10000000000</formula2>
    </dataValidation>
    <dataValidation type="whole" allowBlank="1" showInputMessage="1" showErrorMessage="1" errorTitle="Data Validation" error="Please enter a whole number, do not use cents." sqref="B11:I31 J12:J36 K11:Y31 Z21:AC22 Z25:AC30" xr:uid="{E664FC16-887B-4429-BD01-6FB5261E7C22}">
      <formula1>-10000000000</formula1>
      <formula2>10000000000</formula2>
    </dataValidation>
    <dataValidation type="whole" allowBlank="1" showInputMessage="1" showErrorMessage="1" errorTitle="Data Validation" error="Please enter a whole number - do not use cents." sqref="Z23:AC24 Z31:AC31 Z11:AC20" xr:uid="{830796E2-D052-4CB9-8B2E-049DBDEDEA73}">
      <formula1>-10000000000</formula1>
      <formula2>10000000000</formula2>
    </dataValidation>
  </dataValidations>
  <pageMargins left="0.5" right="0.5" top="0.75" bottom="1" header="0.5" footer="0.5"/>
  <pageSetup scale="78" fitToWidth="2" orientation="landscape"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60"/>
  <sheetViews>
    <sheetView zoomScaleNormal="100" workbookViewId="0">
      <pane xSplit="1" ySplit="1" topLeftCell="B11" activePane="bottomRight" state="frozen"/>
      <selection pane="topRight" activeCell="B1" sqref="B1"/>
      <selection pane="bottomLeft" activeCell="A2" sqref="A2"/>
      <selection pane="bottomRight" activeCell="C27" sqref="C27"/>
    </sheetView>
  </sheetViews>
  <sheetFormatPr defaultColWidth="9.109375" defaultRowHeight="13.2"/>
  <cols>
    <col min="1" max="1" width="20.44140625" style="18" customWidth="1"/>
    <col min="2" max="2" width="27.33203125" style="18" bestFit="1" customWidth="1"/>
    <col min="3" max="3" width="34.33203125" style="18" bestFit="1" customWidth="1"/>
    <col min="4" max="4" width="29.88671875" style="18" customWidth="1"/>
    <col min="5" max="5" width="28" style="18" bestFit="1" customWidth="1"/>
    <col min="6" max="6" width="28" style="18" customWidth="1"/>
    <col min="7" max="7" width="3.6640625" style="18" customWidth="1"/>
    <col min="8" max="10" width="28" style="18" bestFit="1" customWidth="1"/>
    <col min="11" max="11" width="28.5546875" style="18" bestFit="1" customWidth="1"/>
    <col min="12" max="12" width="20.88671875" style="18" customWidth="1"/>
    <col min="13" max="13" width="17.33203125" style="18" bestFit="1" customWidth="1"/>
    <col min="14" max="16384" width="9.109375" style="18"/>
  </cols>
  <sheetData>
    <row r="1" spans="1:11">
      <c r="A1" s="8" t="s">
        <v>44</v>
      </c>
      <c r="B1" s="3" t="s">
        <v>45</v>
      </c>
      <c r="F1" s="2"/>
    </row>
    <row r="2" spans="1:11">
      <c r="A2" s="3"/>
    </row>
    <row r="3" spans="1:11">
      <c r="A3" s="11" t="s">
        <v>1697</v>
      </c>
      <c r="C3" s="793"/>
      <c r="D3" s="11"/>
    </row>
    <row r="4" spans="1:11">
      <c r="A4" s="11" t="s">
        <v>1698</v>
      </c>
      <c r="C4" s="793"/>
      <c r="D4" s="11"/>
    </row>
    <row r="5" spans="1:11">
      <c r="A5" s="11" t="s">
        <v>1699</v>
      </c>
      <c r="C5" s="11"/>
      <c r="D5" s="11"/>
    </row>
    <row r="6" spans="1:11">
      <c r="A6" s="11" t="s">
        <v>1700</v>
      </c>
      <c r="C6" s="793"/>
      <c r="D6" s="11"/>
    </row>
    <row r="7" spans="1:11">
      <c r="A7" s="11" t="s">
        <v>1701</v>
      </c>
      <c r="C7" s="793"/>
      <c r="D7" s="11"/>
    </row>
    <row r="8" spans="1:11">
      <c r="A8" s="11" t="s">
        <v>1702</v>
      </c>
      <c r="C8" s="11"/>
      <c r="D8" s="11"/>
    </row>
    <row r="9" spans="1:11">
      <c r="A9" s="11" t="s">
        <v>1703</v>
      </c>
      <c r="C9" s="793"/>
      <c r="D9" s="11"/>
    </row>
    <row r="10" spans="1:11">
      <c r="A10" s="11" t="s">
        <v>1704</v>
      </c>
      <c r="C10" s="793"/>
      <c r="D10" s="11"/>
    </row>
    <row r="11" spans="1:11">
      <c r="A11" s="11" t="s">
        <v>1705</v>
      </c>
      <c r="C11" s="793"/>
      <c r="D11" s="11"/>
    </row>
    <row r="12" spans="1:11">
      <c r="A12" s="11" t="s">
        <v>1706</v>
      </c>
      <c r="C12" s="793"/>
      <c r="D12" s="11"/>
    </row>
    <row r="13" spans="1:11">
      <c r="A13" s="11" t="s">
        <v>1707</v>
      </c>
      <c r="C13" s="793"/>
      <c r="D13" s="11"/>
    </row>
    <row r="14" spans="1:11">
      <c r="A14" s="11" t="s">
        <v>1708</v>
      </c>
      <c r="C14" s="793"/>
      <c r="D14" s="11"/>
    </row>
    <row r="15" spans="1:11">
      <c r="A15" s="11" t="s">
        <v>1709</v>
      </c>
      <c r="C15" s="793"/>
      <c r="D15" s="11"/>
    </row>
    <row r="16" spans="1:11">
      <c r="A16" s="11"/>
      <c r="B16" s="17"/>
      <c r="C16" s="793"/>
      <c r="D16" s="11"/>
      <c r="G16" s="5"/>
      <c r="H16" s="5"/>
      <c r="I16" s="5"/>
      <c r="J16" s="5"/>
      <c r="K16" s="5"/>
    </row>
    <row r="17" spans="1:13">
      <c r="A17" s="11"/>
      <c r="B17" s="17"/>
      <c r="C17" s="5"/>
      <c r="D17" s="5"/>
      <c r="E17" s="5"/>
      <c r="F17" s="5"/>
      <c r="G17" s="5"/>
      <c r="H17" s="5"/>
      <c r="I17" s="5"/>
      <c r="J17" s="5"/>
      <c r="K17" s="5"/>
    </row>
    <row r="18" spans="1:13">
      <c r="A18" s="11"/>
      <c r="B18" s="17"/>
      <c r="C18" s="5"/>
      <c r="D18" s="5"/>
      <c r="E18" s="5"/>
      <c r="F18" s="5"/>
      <c r="G18" s="5"/>
      <c r="H18" s="5"/>
      <c r="I18" s="5"/>
      <c r="J18" s="5"/>
    </row>
    <row r="19" spans="1:13" ht="15.6">
      <c r="A19" s="12" t="s">
        <v>46</v>
      </c>
      <c r="B19" s="17"/>
      <c r="C19" s="5"/>
      <c r="D19" s="5"/>
      <c r="E19" s="5"/>
      <c r="F19" s="5"/>
      <c r="G19" s="5"/>
      <c r="H19" s="5"/>
      <c r="I19" s="5"/>
      <c r="J19" s="5"/>
    </row>
    <row r="20" spans="1:13">
      <c r="A20" s="8" t="s">
        <v>44</v>
      </c>
      <c r="B20" s="14" t="s">
        <v>47</v>
      </c>
      <c r="C20" s="14" t="s">
        <v>1367</v>
      </c>
      <c r="D20" s="14" t="s">
        <v>63</v>
      </c>
      <c r="E20" s="14" t="s">
        <v>65</v>
      </c>
      <c r="F20" s="14" t="s">
        <v>1521</v>
      </c>
      <c r="H20" s="14" t="s">
        <v>47</v>
      </c>
      <c r="I20" s="14" t="s">
        <v>1367</v>
      </c>
      <c r="J20" s="14" t="s">
        <v>63</v>
      </c>
      <c r="K20" s="14" t="s">
        <v>65</v>
      </c>
      <c r="L20" s="14" t="s">
        <v>1521</v>
      </c>
      <c r="M20" s="266" t="s">
        <v>48</v>
      </c>
    </row>
    <row r="21" spans="1:13">
      <c r="A21" s="11" t="s">
        <v>1700</v>
      </c>
      <c r="B21" s="2" t="s">
        <v>57</v>
      </c>
      <c r="C21" s="2" t="s">
        <v>57</v>
      </c>
      <c r="D21" s="2" t="s">
        <v>57</v>
      </c>
      <c r="E21" s="2" t="s">
        <v>57</v>
      </c>
      <c r="F21" s="2" t="s">
        <v>57</v>
      </c>
      <c r="H21" s="137" t="s">
        <v>50</v>
      </c>
      <c r="I21" s="137" t="s">
        <v>50</v>
      </c>
      <c r="J21" s="137" t="s">
        <v>50</v>
      </c>
      <c r="K21" s="137" t="s">
        <v>50</v>
      </c>
      <c r="L21" s="137" t="s">
        <v>50</v>
      </c>
      <c r="M21" s="18">
        <v>4</v>
      </c>
    </row>
    <row r="22" spans="1:13">
      <c r="A22" s="11" t="s">
        <v>1704</v>
      </c>
      <c r="B22" s="2" t="s">
        <v>57</v>
      </c>
      <c r="C22" s="2" t="s">
        <v>57</v>
      </c>
      <c r="D22" s="2" t="s">
        <v>57</v>
      </c>
      <c r="E22" s="2" t="s">
        <v>57</v>
      </c>
      <c r="F22" s="2" t="s">
        <v>57</v>
      </c>
      <c r="H22" s="137" t="s">
        <v>50</v>
      </c>
      <c r="I22" s="137" t="s">
        <v>50</v>
      </c>
      <c r="J22" s="137" t="s">
        <v>50</v>
      </c>
      <c r="K22" s="137" t="s">
        <v>50</v>
      </c>
      <c r="L22" s="137" t="s">
        <v>50</v>
      </c>
      <c r="M22" s="18">
        <v>8</v>
      </c>
    </row>
    <row r="23" spans="1:13">
      <c r="A23" s="11" t="s">
        <v>51</v>
      </c>
      <c r="B23" s="2" t="s">
        <v>57</v>
      </c>
      <c r="C23" s="2" t="s">
        <v>57</v>
      </c>
      <c r="D23" s="2" t="s">
        <v>57</v>
      </c>
      <c r="E23" s="2" t="s">
        <v>57</v>
      </c>
      <c r="F23" s="2" t="s">
        <v>57</v>
      </c>
      <c r="H23" s="137" t="s">
        <v>50</v>
      </c>
      <c r="I23" s="137" t="s">
        <v>50</v>
      </c>
      <c r="J23" s="137" t="s">
        <v>50</v>
      </c>
      <c r="K23" s="137" t="s">
        <v>50</v>
      </c>
      <c r="L23" s="137" t="s">
        <v>50</v>
      </c>
      <c r="M23" s="18" t="s">
        <v>52</v>
      </c>
    </row>
    <row r="24" spans="1:13">
      <c r="A24" s="11" t="s">
        <v>1708</v>
      </c>
      <c r="B24" s="2" t="s">
        <v>57</v>
      </c>
      <c r="C24" s="2" t="s">
        <v>57</v>
      </c>
      <c r="D24" s="2" t="s">
        <v>57</v>
      </c>
      <c r="E24" s="2" t="s">
        <v>57</v>
      </c>
      <c r="F24" s="2" t="s">
        <v>57</v>
      </c>
      <c r="H24" s="137" t="s">
        <v>50</v>
      </c>
      <c r="I24" s="137" t="s">
        <v>50</v>
      </c>
      <c r="J24" s="137" t="s">
        <v>50</v>
      </c>
      <c r="K24" s="137" t="s">
        <v>50</v>
      </c>
      <c r="L24" s="137" t="s">
        <v>50</v>
      </c>
      <c r="M24" s="18">
        <v>12</v>
      </c>
    </row>
    <row r="25" spans="1:13">
      <c r="A25" s="11" t="s">
        <v>1698</v>
      </c>
      <c r="B25" s="2" t="s">
        <v>57</v>
      </c>
      <c r="C25" s="2" t="s">
        <v>57</v>
      </c>
      <c r="D25" s="2" t="s">
        <v>57</v>
      </c>
      <c r="E25" s="2" t="s">
        <v>57</v>
      </c>
      <c r="F25" s="2" t="s">
        <v>57</v>
      </c>
      <c r="H25" s="137" t="s">
        <v>50</v>
      </c>
      <c r="I25" s="137" t="s">
        <v>50</v>
      </c>
      <c r="J25" s="137" t="s">
        <v>50</v>
      </c>
      <c r="K25" s="137" t="s">
        <v>50</v>
      </c>
      <c r="L25" s="137" t="s">
        <v>50</v>
      </c>
      <c r="M25" s="18">
        <v>2</v>
      </c>
    </row>
    <row r="26" spans="1:13">
      <c r="A26" s="11" t="s">
        <v>1709</v>
      </c>
      <c r="B26" s="2" t="s">
        <v>57</v>
      </c>
      <c r="C26" s="2" t="s">
        <v>57</v>
      </c>
      <c r="D26" s="2" t="s">
        <v>57</v>
      </c>
      <c r="E26" s="2" t="s">
        <v>57</v>
      </c>
      <c r="F26" s="2" t="s">
        <v>57</v>
      </c>
      <c r="H26" s="137" t="s">
        <v>50</v>
      </c>
      <c r="I26" s="137" t="s">
        <v>50</v>
      </c>
      <c r="J26" s="137" t="s">
        <v>50</v>
      </c>
      <c r="K26" s="137" t="s">
        <v>50</v>
      </c>
      <c r="L26" s="137" t="s">
        <v>50</v>
      </c>
      <c r="M26" s="18" t="s">
        <v>53</v>
      </c>
    </row>
    <row r="27" spans="1:13">
      <c r="A27" s="11" t="s">
        <v>1697</v>
      </c>
      <c r="B27" s="2" t="s">
        <v>1710</v>
      </c>
      <c r="C27" s="2" t="s">
        <v>1364</v>
      </c>
      <c r="D27" s="2" t="s">
        <v>1365</v>
      </c>
      <c r="E27" s="2" t="s">
        <v>1366</v>
      </c>
      <c r="F27" s="2" t="s">
        <v>57</v>
      </c>
      <c r="M27" s="18">
        <v>1</v>
      </c>
    </row>
    <row r="28" spans="1:13">
      <c r="A28" s="11" t="s">
        <v>1703</v>
      </c>
      <c r="B28" s="2" t="s">
        <v>57</v>
      </c>
      <c r="C28" s="2" t="s">
        <v>57</v>
      </c>
      <c r="D28" s="2" t="s">
        <v>57</v>
      </c>
      <c r="E28" s="2" t="s">
        <v>57</v>
      </c>
      <c r="F28" s="2" t="s">
        <v>57</v>
      </c>
      <c r="H28" s="137" t="s">
        <v>50</v>
      </c>
      <c r="I28" s="137" t="s">
        <v>50</v>
      </c>
      <c r="J28" s="137" t="s">
        <v>50</v>
      </c>
      <c r="K28" s="137" t="s">
        <v>50</v>
      </c>
      <c r="L28" s="137" t="s">
        <v>50</v>
      </c>
      <c r="M28" s="18">
        <v>7</v>
      </c>
    </row>
    <row r="29" spans="1:13">
      <c r="A29" s="11" t="s">
        <v>1702</v>
      </c>
      <c r="B29" s="2" t="s">
        <v>57</v>
      </c>
      <c r="C29" s="2" t="s">
        <v>57</v>
      </c>
      <c r="D29" s="2" t="s">
        <v>57</v>
      </c>
      <c r="E29" s="2" t="s">
        <v>57</v>
      </c>
      <c r="F29" s="2" t="s">
        <v>57</v>
      </c>
      <c r="H29" s="137" t="s">
        <v>50</v>
      </c>
      <c r="I29" s="137" t="s">
        <v>50</v>
      </c>
      <c r="J29" s="137" t="s">
        <v>50</v>
      </c>
      <c r="K29" s="137" t="s">
        <v>50</v>
      </c>
      <c r="L29" s="137" t="s">
        <v>50</v>
      </c>
      <c r="M29" s="18">
        <v>6</v>
      </c>
    </row>
    <row r="30" spans="1:13">
      <c r="A30" s="11" t="s">
        <v>1699</v>
      </c>
      <c r="B30" s="2" t="s">
        <v>57</v>
      </c>
      <c r="C30" s="2" t="s">
        <v>57</v>
      </c>
      <c r="D30" s="2" t="s">
        <v>57</v>
      </c>
      <c r="E30" s="2" t="s">
        <v>57</v>
      </c>
      <c r="F30" s="2" t="s">
        <v>57</v>
      </c>
      <c r="H30" s="137" t="s">
        <v>50</v>
      </c>
      <c r="I30" s="137" t="s">
        <v>50</v>
      </c>
      <c r="J30" s="137" t="s">
        <v>50</v>
      </c>
      <c r="K30" s="137" t="s">
        <v>50</v>
      </c>
      <c r="L30" s="137" t="s">
        <v>50</v>
      </c>
      <c r="M30" s="18">
        <v>3</v>
      </c>
    </row>
    <row r="31" spans="1:13">
      <c r="A31" s="11" t="s">
        <v>1701</v>
      </c>
      <c r="B31" s="2" t="s">
        <v>57</v>
      </c>
      <c r="C31" s="2" t="s">
        <v>57</v>
      </c>
      <c r="D31" s="2" t="s">
        <v>57</v>
      </c>
      <c r="E31" s="2" t="s">
        <v>57</v>
      </c>
      <c r="F31" s="2" t="s">
        <v>57</v>
      </c>
      <c r="H31" s="137" t="s">
        <v>50</v>
      </c>
      <c r="I31" s="137" t="s">
        <v>50</v>
      </c>
      <c r="J31" s="137" t="s">
        <v>50</v>
      </c>
      <c r="K31" s="137" t="s">
        <v>50</v>
      </c>
      <c r="L31" s="137" t="s">
        <v>50</v>
      </c>
      <c r="M31" s="18">
        <v>5</v>
      </c>
    </row>
    <row r="32" spans="1:13">
      <c r="A32" s="11" t="s">
        <v>1707</v>
      </c>
      <c r="B32" s="2" t="s">
        <v>57</v>
      </c>
      <c r="C32" s="2" t="s">
        <v>57</v>
      </c>
      <c r="D32" s="2" t="s">
        <v>57</v>
      </c>
      <c r="E32" s="2" t="s">
        <v>57</v>
      </c>
      <c r="F32" s="2" t="s">
        <v>57</v>
      </c>
      <c r="H32" s="137" t="s">
        <v>50</v>
      </c>
      <c r="I32" s="137" t="s">
        <v>50</v>
      </c>
      <c r="J32" s="137" t="s">
        <v>50</v>
      </c>
      <c r="K32" s="137" t="s">
        <v>50</v>
      </c>
      <c r="L32" s="137" t="s">
        <v>50</v>
      </c>
      <c r="M32" s="18">
        <v>11</v>
      </c>
    </row>
    <row r="33" spans="1:13">
      <c r="A33" s="11" t="s">
        <v>1706</v>
      </c>
      <c r="B33" s="2" t="s">
        <v>57</v>
      </c>
      <c r="C33" s="2" t="s">
        <v>57</v>
      </c>
      <c r="D33" s="2" t="s">
        <v>57</v>
      </c>
      <c r="E33" s="2" t="s">
        <v>57</v>
      </c>
      <c r="F33" s="2" t="s">
        <v>57</v>
      </c>
      <c r="H33" s="137" t="s">
        <v>50</v>
      </c>
      <c r="I33" s="137" t="s">
        <v>50</v>
      </c>
      <c r="J33" s="137" t="s">
        <v>50</v>
      </c>
      <c r="K33" s="137" t="s">
        <v>50</v>
      </c>
      <c r="L33" s="137" t="s">
        <v>50</v>
      </c>
      <c r="M33" s="18">
        <v>10</v>
      </c>
    </row>
    <row r="34" spans="1:13">
      <c r="A34" s="11" t="s">
        <v>1705</v>
      </c>
      <c r="B34" s="2" t="s">
        <v>57</v>
      </c>
      <c r="C34" s="2" t="s">
        <v>57</v>
      </c>
      <c r="D34" s="2" t="s">
        <v>57</v>
      </c>
      <c r="E34" s="2" t="s">
        <v>57</v>
      </c>
      <c r="F34" s="2" t="s">
        <v>57</v>
      </c>
      <c r="H34" s="137" t="s">
        <v>50</v>
      </c>
      <c r="I34" s="137" t="s">
        <v>50</v>
      </c>
      <c r="J34" s="137" t="s">
        <v>50</v>
      </c>
      <c r="K34" s="137" t="s">
        <v>50</v>
      </c>
      <c r="L34" s="137" t="s">
        <v>50</v>
      </c>
      <c r="M34" s="18">
        <v>9</v>
      </c>
    </row>
    <row r="35" spans="1:13">
      <c r="A35" s="11" t="s">
        <v>54</v>
      </c>
      <c r="B35" s="2" t="s">
        <v>1710</v>
      </c>
      <c r="C35" s="2" t="s">
        <v>1712</v>
      </c>
      <c r="D35" s="2" t="s">
        <v>1365</v>
      </c>
      <c r="E35" s="2" t="s">
        <v>1366</v>
      </c>
      <c r="F35" s="2" t="s">
        <v>1711</v>
      </c>
      <c r="H35" s="2"/>
      <c r="K35" s="2"/>
      <c r="L35" s="2"/>
    </row>
    <row r="36" spans="1:13">
      <c r="A36" s="11"/>
      <c r="B36" s="17"/>
      <c r="C36" s="17"/>
      <c r="D36" s="17"/>
      <c r="E36" s="17"/>
      <c r="F36" s="17"/>
      <c r="G36" s="17"/>
      <c r="H36" s="17"/>
      <c r="I36" s="17"/>
      <c r="J36" s="5"/>
    </row>
    <row r="37" spans="1:13">
      <c r="A37" s="11"/>
      <c r="B37" s="17"/>
      <c r="C37" s="5"/>
      <c r="D37" s="17"/>
      <c r="E37" s="17"/>
      <c r="F37" s="17"/>
      <c r="G37" s="17"/>
      <c r="H37" s="17"/>
      <c r="I37" s="17"/>
      <c r="J37" s="5"/>
    </row>
    <row r="38" spans="1:13">
      <c r="A38" s="8"/>
      <c r="B38" s="6"/>
      <c r="C38" s="5"/>
      <c r="D38" s="5"/>
      <c r="E38" s="5"/>
      <c r="F38" s="5"/>
      <c r="G38" s="5"/>
      <c r="H38" s="5"/>
      <c r="I38" s="5"/>
      <c r="J38" s="5"/>
    </row>
    <row r="39" spans="1:13">
      <c r="A39" s="10"/>
      <c r="B39" s="6"/>
      <c r="C39" s="6"/>
      <c r="D39" s="6"/>
      <c r="E39" s="5"/>
      <c r="F39" s="5"/>
      <c r="G39" s="5"/>
      <c r="H39" s="5"/>
      <c r="I39" s="5"/>
      <c r="J39" s="5"/>
    </row>
    <row r="40" spans="1:13">
      <c r="A40" s="2"/>
      <c r="B40" s="16"/>
      <c r="C40" s="5"/>
      <c r="D40" s="5"/>
      <c r="E40" s="5"/>
      <c r="F40" s="5"/>
      <c r="G40" s="5"/>
      <c r="H40" s="5"/>
      <c r="I40" s="5"/>
      <c r="J40" s="5"/>
    </row>
    <row r="44" spans="1:13">
      <c r="C44" s="11" t="s">
        <v>55</v>
      </c>
      <c r="D44" s="2" t="s">
        <v>56</v>
      </c>
    </row>
    <row r="45" spans="1:13">
      <c r="A45" s="9"/>
      <c r="B45" s="4"/>
      <c r="C45" s="18" t="s">
        <v>57</v>
      </c>
      <c r="D45" s="18" t="s">
        <v>57</v>
      </c>
    </row>
    <row r="46" spans="1:13">
      <c r="A46" s="9"/>
      <c r="B46" s="4"/>
      <c r="C46" s="8" t="s">
        <v>47</v>
      </c>
      <c r="D46" s="18" t="s">
        <v>58</v>
      </c>
    </row>
    <row r="47" spans="1:13">
      <c r="A47" s="9"/>
      <c r="B47" s="4"/>
      <c r="C47" s="8" t="s">
        <v>59</v>
      </c>
      <c r="D47" s="2" t="s">
        <v>60</v>
      </c>
    </row>
    <row r="48" spans="1:13">
      <c r="A48" s="9"/>
      <c r="B48" s="4"/>
      <c r="C48" s="8" t="s">
        <v>61</v>
      </c>
      <c r="D48" s="2" t="s">
        <v>62</v>
      </c>
    </row>
    <row r="49" spans="1:4">
      <c r="A49" s="9"/>
      <c r="B49" s="4"/>
      <c r="C49" s="8" t="s">
        <v>63</v>
      </c>
      <c r="D49" s="2" t="s">
        <v>64</v>
      </c>
    </row>
    <row r="50" spans="1:4">
      <c r="A50" s="9"/>
      <c r="B50" s="4"/>
      <c r="C50" s="8" t="s">
        <v>65</v>
      </c>
      <c r="D50" s="2" t="s">
        <v>66</v>
      </c>
    </row>
    <row r="51" spans="1:4">
      <c r="A51" s="9"/>
      <c r="B51" s="4"/>
      <c r="C51" s="8"/>
      <c r="D51" s="2"/>
    </row>
    <row r="52" spans="1:4">
      <c r="A52" s="9"/>
      <c r="B52" s="4"/>
      <c r="C52" s="8" t="s">
        <v>67</v>
      </c>
      <c r="D52" s="18" t="s">
        <v>68</v>
      </c>
    </row>
    <row r="53" spans="1:4">
      <c r="A53" s="9"/>
      <c r="B53" s="4"/>
      <c r="C53" s="8" t="s">
        <v>69</v>
      </c>
      <c r="D53" s="2" t="s">
        <v>62</v>
      </c>
    </row>
    <row r="54" spans="1:4">
      <c r="A54" s="9"/>
      <c r="B54" s="4"/>
    </row>
    <row r="55" spans="1:4">
      <c r="A55" s="9"/>
      <c r="B55" s="4"/>
      <c r="C55" s="3" t="s">
        <v>70</v>
      </c>
      <c r="D55" s="2" t="s">
        <v>60</v>
      </c>
    </row>
    <row r="56" spans="1:4">
      <c r="A56" s="9"/>
      <c r="B56" s="4"/>
      <c r="C56" s="3" t="s">
        <v>71</v>
      </c>
      <c r="D56" s="2" t="s">
        <v>62</v>
      </c>
    </row>
    <row r="57" spans="1:4">
      <c r="A57" s="9"/>
      <c r="B57" s="4"/>
    </row>
    <row r="58" spans="1:4">
      <c r="B58" s="4"/>
    </row>
    <row r="59" spans="1:4">
      <c r="A59" s="9"/>
      <c r="B59" s="4"/>
    </row>
    <row r="60" spans="1:4">
      <c r="A60" s="11"/>
      <c r="B60" s="17"/>
    </row>
  </sheetData>
  <sheetProtection algorithmName="SHA-512" hashValue="vtEmpVimHD4RDg1eVY8TpWJiqqP7VbFhtgNEvX/ocWTKwxJbQG+vsogKMt6XlHvgE3dd6IUR33KSpQA9thPCIA==" saltValue="QqSubakkFX4f7QeTXOil+A==" spinCount="100000" sheet="1" objects="1" scenarios="1"/>
  <sortState xmlns:xlrd2="http://schemas.microsoft.com/office/spreadsheetml/2017/richdata2" ref="A21:L34">
    <sortCondition ref="A21:A34"/>
  </sortState>
  <customSheetViews>
    <customSheetView guid="{89953FCB-456A-4C2D-8912-B30825F750D3}" fitToPage="1" state="hidden">
      <pane xSplit="1" ySplit="1" topLeftCell="B2" activePane="bottomRight" state="frozen"/>
      <selection pane="bottomRight" activeCell="C10" sqref="C10"/>
      <pageMargins left="0" right="0" top="0" bottom="0" header="0" footer="0"/>
      <pageSetup scale="63" fitToWidth="3" orientation="landscape" r:id="rId1"/>
      <headerFooter alignWithMargins="0"/>
    </customSheetView>
  </customSheetViews>
  <phoneticPr fontId="5" type="noConversion"/>
  <pageMargins left="0.75" right="0.75" top="1" bottom="1" header="0.5" footer="0.5"/>
  <pageSetup scale="63" fitToWidth="3" orientation="landscape"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B611D-83A6-4FFA-9290-88545F1C73A7}">
  <sheetPr codeName="Sheet16">
    <tabColor theme="8" tint="0.39997558519241921"/>
    <pageSetUpPr fitToPage="1"/>
  </sheetPr>
  <dimension ref="A1:AD71"/>
  <sheetViews>
    <sheetView workbookViewId="0">
      <pane xSplit="1" ySplit="20" topLeftCell="B21" activePane="bottomRight" state="frozen"/>
      <selection activeCell="D14" sqref="D14"/>
      <selection pane="topRight" activeCell="D14" sqref="D14"/>
      <selection pane="bottomLeft" activeCell="D14" sqref="D14"/>
      <selection pane="bottomRight" activeCell="X21" sqref="X21"/>
    </sheetView>
  </sheetViews>
  <sheetFormatPr defaultColWidth="8.88671875" defaultRowHeight="13.2"/>
  <cols>
    <col min="1" max="1" width="27.88671875" style="121" customWidth="1"/>
    <col min="2" max="2" width="14.6640625" style="121" customWidth="1"/>
    <col min="3" max="3" width="13.33203125" style="121" customWidth="1"/>
    <col min="4" max="5" width="15.6640625" style="121" hidden="1" customWidth="1"/>
    <col min="6" max="6" width="14.44140625" style="121" customWidth="1"/>
    <col min="7" max="7" width="12.88671875" style="121" customWidth="1"/>
    <col min="8" max="8" width="13" style="121" customWidth="1"/>
    <col min="9" max="9" width="12.77734375" style="121" customWidth="1"/>
    <col min="10" max="13" width="15.6640625" style="121" hidden="1" customWidth="1"/>
    <col min="14" max="14" width="13" style="121" customWidth="1"/>
    <col min="15" max="15" width="12.33203125" style="121" customWidth="1"/>
    <col min="16" max="17" width="15.6640625" style="121" hidden="1" customWidth="1"/>
    <col min="18" max="18" width="13.5546875" style="121" customWidth="1"/>
    <col min="19" max="19" width="13.21875" style="121" customWidth="1"/>
    <col min="20" max="20" width="13.5546875" style="121" customWidth="1"/>
    <col min="21" max="21" width="12.77734375" style="121" customWidth="1"/>
    <col min="22" max="25" width="15.6640625" style="121" customWidth="1"/>
    <col min="26" max="26" width="16.109375" style="121" customWidth="1"/>
    <col min="27" max="27" width="19.5546875" style="121" customWidth="1"/>
    <col min="28" max="28" width="15.44140625" style="121" customWidth="1"/>
    <col min="29" max="29" width="17.77734375" style="121" customWidth="1"/>
    <col min="30" max="30" width="8.88671875" style="135"/>
    <col min="31" max="16384" width="8.88671875" style="121"/>
  </cols>
  <sheetData>
    <row r="1" spans="1:30" ht="13.8" thickBot="1">
      <c r="A1" s="418" t="s">
        <v>1279</v>
      </c>
      <c r="B1" s="120"/>
      <c r="C1" s="149" t="str">
        <f>IF('Compliance Issues'!O2="x","Errors exist, see the Compliance Issues tab.","")</f>
        <v/>
      </c>
      <c r="D1" s="123"/>
      <c r="E1" s="123"/>
      <c r="F1" s="123"/>
      <c r="G1" s="134"/>
      <c r="H1" s="134"/>
      <c r="W1" s="123"/>
      <c r="X1" s="123"/>
      <c r="Y1" s="123"/>
      <c r="Z1" s="123"/>
      <c r="AA1" s="123"/>
    </row>
    <row r="2" spans="1:30" ht="16.2" thickBot="1">
      <c r="A2" s="117">
        <f>IIIB!A2</f>
        <v>0</v>
      </c>
      <c r="B2" s="120"/>
      <c r="C2" s="124" t="str">
        <f>IIIB!C2</f>
        <v>January 2021</v>
      </c>
      <c r="D2" s="120"/>
      <c r="E2" s="120"/>
      <c r="F2" s="120"/>
      <c r="G2" s="419" t="str">
        <f>LOOKUP(C2,'Addl Info'!A21:A34,'Addl Info'!B21:B34)</f>
        <v>01-2021 - 12-2021</v>
      </c>
      <c r="H2" s="494"/>
      <c r="I2" s="425" t="e">
        <f>IF(G2="Non-Submission Period",0,LOOKUP(A2,Allocations!A5:A125,Allocations!J5:J125))</f>
        <v>#N/A</v>
      </c>
      <c r="J2" s="498"/>
      <c r="M2" s="140"/>
      <c r="N2" s="140"/>
      <c r="U2" s="142"/>
      <c r="V2" s="142"/>
      <c r="W2" s="123"/>
      <c r="X2" s="123"/>
      <c r="Y2" s="123"/>
      <c r="Z2" s="123"/>
      <c r="AA2" s="123"/>
    </row>
    <row r="3" spans="1:30">
      <c r="B3" s="120"/>
      <c r="C3" s="120"/>
      <c r="D3" s="120"/>
      <c r="E3" s="120"/>
      <c r="F3" s="120"/>
      <c r="G3" s="421" t="s">
        <v>1225</v>
      </c>
      <c r="H3" s="495"/>
      <c r="I3" s="426" t="e">
        <f>I2-C62</f>
        <v>#N/A</v>
      </c>
      <c r="J3" s="499"/>
      <c r="O3" s="120"/>
      <c r="P3" s="120"/>
      <c r="Q3" s="120"/>
      <c r="R3" s="120"/>
      <c r="S3" s="120"/>
      <c r="T3" s="120"/>
      <c r="U3" s="120"/>
      <c r="V3" s="120"/>
      <c r="W3" s="123"/>
      <c r="X3" s="123"/>
      <c r="Y3" s="123"/>
      <c r="Z3" s="123"/>
      <c r="AA3" s="123"/>
    </row>
    <row r="4" spans="1:30">
      <c r="B4" s="123"/>
      <c r="C4" s="120"/>
      <c r="D4" s="120"/>
      <c r="E4" s="120"/>
      <c r="F4" s="120"/>
      <c r="O4" s="120"/>
      <c r="P4" s="120"/>
      <c r="Q4" s="120"/>
      <c r="R4" s="120"/>
      <c r="S4" s="120"/>
      <c r="T4" s="120"/>
      <c r="U4" s="120"/>
      <c r="V4" s="120"/>
      <c r="W4" s="123"/>
      <c r="X4" s="123"/>
      <c r="Y4" s="123"/>
      <c r="Z4" s="123"/>
      <c r="AA4" s="123"/>
    </row>
    <row r="5" spans="1:30" ht="13.8" thickBot="1">
      <c r="A5" s="143"/>
      <c r="B5" s="144"/>
      <c r="C5" s="129"/>
      <c r="D5" s="145"/>
      <c r="E5" s="145"/>
      <c r="F5" s="145"/>
      <c r="O5" s="129"/>
      <c r="P5" s="129"/>
      <c r="Q5" s="129"/>
      <c r="R5" s="129"/>
      <c r="S5" s="129"/>
      <c r="T5" s="129"/>
      <c r="U5" s="129"/>
      <c r="V5" s="129"/>
      <c r="W5" s="129"/>
      <c r="X5" s="129"/>
      <c r="Y5" s="130"/>
      <c r="Z5" s="123"/>
      <c r="AA5" s="123"/>
    </row>
    <row r="6" spans="1:30" ht="77.099999999999994" customHeight="1">
      <c r="A6" s="539" t="s">
        <v>1226</v>
      </c>
      <c r="B6" s="721" t="s">
        <v>1449</v>
      </c>
      <c r="C6" s="721" t="s">
        <v>1450</v>
      </c>
      <c r="D6" s="539" t="s">
        <v>1227</v>
      </c>
      <c r="E6" s="539" t="s">
        <v>1228</v>
      </c>
      <c r="F6" s="539" t="s">
        <v>1430</v>
      </c>
      <c r="G6" s="539" t="s">
        <v>1080</v>
      </c>
      <c r="H6" s="539" t="s">
        <v>1431</v>
      </c>
      <c r="I6" s="539" t="s">
        <v>1082</v>
      </c>
      <c r="J6" s="539" t="s">
        <v>1432</v>
      </c>
      <c r="K6" s="539" t="s">
        <v>1433</v>
      </c>
      <c r="L6" s="539" t="s">
        <v>1434</v>
      </c>
      <c r="M6" s="539" t="s">
        <v>1229</v>
      </c>
      <c r="N6" s="539" t="s">
        <v>1435</v>
      </c>
      <c r="O6" s="539" t="s">
        <v>1084</v>
      </c>
      <c r="P6" s="539" t="s">
        <v>1436</v>
      </c>
      <c r="Q6" s="539" t="s">
        <v>1230</v>
      </c>
      <c r="R6" s="539" t="s">
        <v>1437</v>
      </c>
      <c r="S6" s="539" t="s">
        <v>1087</v>
      </c>
      <c r="T6" s="539" t="s">
        <v>1438</v>
      </c>
      <c r="U6" s="539" t="s">
        <v>1089</v>
      </c>
      <c r="V6" s="539" t="s">
        <v>1439</v>
      </c>
      <c r="W6" s="539" t="s">
        <v>1231</v>
      </c>
      <c r="X6" s="539" t="s">
        <v>1440</v>
      </c>
      <c r="Y6" s="643" t="s">
        <v>1232</v>
      </c>
      <c r="Z6" s="564" t="s">
        <v>1441</v>
      </c>
      <c r="AA6" s="565" t="s">
        <v>1557</v>
      </c>
      <c r="AB6" s="565" t="s">
        <v>1094</v>
      </c>
      <c r="AC6" s="566" t="s">
        <v>1558</v>
      </c>
    </row>
    <row r="7" spans="1:30" ht="26.1" hidden="1" customHeight="1">
      <c r="A7" s="413" t="s">
        <v>357</v>
      </c>
      <c r="B7" s="414"/>
      <c r="C7" s="414"/>
      <c r="D7" s="414"/>
      <c r="E7" s="414"/>
      <c r="F7" s="489"/>
      <c r="G7" s="414"/>
      <c r="H7" s="489"/>
      <c r="I7" s="414"/>
      <c r="J7" s="489"/>
      <c r="K7" s="414"/>
      <c r="L7" s="489"/>
      <c r="M7" s="414"/>
      <c r="N7" s="489"/>
      <c r="O7" s="414"/>
      <c r="P7" s="489"/>
      <c r="Q7" s="414"/>
      <c r="R7" s="489"/>
      <c r="S7" s="414"/>
      <c r="T7" s="489"/>
      <c r="U7" s="414"/>
      <c r="V7" s="489"/>
      <c r="W7" s="414"/>
      <c r="X7" s="489"/>
      <c r="Y7" s="635"/>
      <c r="Z7" s="645"/>
      <c r="AA7" s="646"/>
      <c r="AB7" s="646"/>
      <c r="AC7" s="636"/>
      <c r="AD7" s="135" t="str">
        <f t="shared" ref="AD7:AD38" si="0">IF(AND(AC7&gt;0,C7=0),"x","")</f>
        <v/>
      </c>
    </row>
    <row r="8" spans="1:30" ht="26.1" hidden="1" customHeight="1">
      <c r="A8" s="413" t="s">
        <v>360</v>
      </c>
      <c r="B8" s="414"/>
      <c r="C8" s="414"/>
      <c r="D8" s="414"/>
      <c r="E8" s="414"/>
      <c r="F8" s="489"/>
      <c r="G8" s="414"/>
      <c r="H8" s="489"/>
      <c r="I8" s="414"/>
      <c r="J8" s="489"/>
      <c r="K8" s="414"/>
      <c r="L8" s="489"/>
      <c r="M8" s="414"/>
      <c r="N8" s="489"/>
      <c r="O8" s="414"/>
      <c r="P8" s="489"/>
      <c r="Q8" s="414"/>
      <c r="R8" s="489"/>
      <c r="S8" s="414"/>
      <c r="T8" s="489"/>
      <c r="U8" s="414"/>
      <c r="V8" s="489"/>
      <c r="W8" s="414"/>
      <c r="X8" s="489"/>
      <c r="Y8" s="635"/>
      <c r="Z8" s="645"/>
      <c r="AA8" s="646"/>
      <c r="AB8" s="646"/>
      <c r="AC8" s="636"/>
      <c r="AD8" s="135" t="str">
        <f t="shared" si="0"/>
        <v/>
      </c>
    </row>
    <row r="9" spans="1:30" ht="26.1" hidden="1" customHeight="1">
      <c r="A9" s="413" t="s">
        <v>368</v>
      </c>
      <c r="B9" s="414"/>
      <c r="C9" s="414"/>
      <c r="D9" s="414"/>
      <c r="E9" s="414"/>
      <c r="F9" s="489"/>
      <c r="G9" s="414"/>
      <c r="H9" s="489"/>
      <c r="I9" s="414"/>
      <c r="J9" s="489"/>
      <c r="K9" s="414"/>
      <c r="L9" s="489"/>
      <c r="M9" s="414"/>
      <c r="N9" s="489"/>
      <c r="O9" s="414"/>
      <c r="P9" s="489"/>
      <c r="Q9" s="414"/>
      <c r="R9" s="489"/>
      <c r="S9" s="414"/>
      <c r="T9" s="489"/>
      <c r="U9" s="414"/>
      <c r="V9" s="489"/>
      <c r="W9" s="414"/>
      <c r="X9" s="489"/>
      <c r="Y9" s="635"/>
      <c r="Z9" s="645"/>
      <c r="AA9" s="646"/>
      <c r="AB9" s="646"/>
      <c r="AC9" s="636"/>
      <c r="AD9" s="135" t="str">
        <f t="shared" si="0"/>
        <v/>
      </c>
    </row>
    <row r="10" spans="1:30" ht="26.1" hidden="1" customHeight="1">
      <c r="A10" s="413" t="s">
        <v>376</v>
      </c>
      <c r="B10" s="414"/>
      <c r="C10" s="414"/>
      <c r="D10" s="414"/>
      <c r="E10" s="414"/>
      <c r="F10" s="489"/>
      <c r="G10" s="414"/>
      <c r="H10" s="489"/>
      <c r="I10" s="414"/>
      <c r="J10" s="489"/>
      <c r="K10" s="414"/>
      <c r="L10" s="489"/>
      <c r="M10" s="414"/>
      <c r="N10" s="489"/>
      <c r="O10" s="414"/>
      <c r="P10" s="489"/>
      <c r="Q10" s="414"/>
      <c r="R10" s="489"/>
      <c r="S10" s="414"/>
      <c r="T10" s="489"/>
      <c r="U10" s="414"/>
      <c r="V10" s="489"/>
      <c r="W10" s="414"/>
      <c r="X10" s="489"/>
      <c r="Y10" s="635"/>
      <c r="Z10" s="645"/>
      <c r="AA10" s="646"/>
      <c r="AB10" s="646"/>
      <c r="AC10" s="636"/>
      <c r="AD10" s="135" t="str">
        <f t="shared" si="0"/>
        <v/>
      </c>
    </row>
    <row r="11" spans="1:30" ht="26.1" hidden="1" customHeight="1">
      <c r="A11" s="413" t="s">
        <v>1233</v>
      </c>
      <c r="B11" s="414"/>
      <c r="C11" s="414"/>
      <c r="D11" s="414"/>
      <c r="E11" s="414"/>
      <c r="F11" s="489"/>
      <c r="G11" s="414"/>
      <c r="H11" s="489"/>
      <c r="I11" s="414"/>
      <c r="J11" s="489"/>
      <c r="K11" s="414"/>
      <c r="L11" s="489"/>
      <c r="M11" s="414"/>
      <c r="N11" s="489"/>
      <c r="O11" s="414"/>
      <c r="P11" s="489"/>
      <c r="Q11" s="414"/>
      <c r="R11" s="489"/>
      <c r="S11" s="414"/>
      <c r="T11" s="489"/>
      <c r="U11" s="414"/>
      <c r="V11" s="489"/>
      <c r="W11" s="414"/>
      <c r="X11" s="489"/>
      <c r="Y11" s="635"/>
      <c r="Z11" s="645"/>
      <c r="AA11" s="646"/>
      <c r="AB11" s="646"/>
      <c r="AC11" s="636"/>
      <c r="AD11" s="135" t="str">
        <f t="shared" si="0"/>
        <v/>
      </c>
    </row>
    <row r="12" spans="1:30" ht="26.1" hidden="1" customHeight="1">
      <c r="A12" s="413" t="s">
        <v>407</v>
      </c>
      <c r="B12" s="414"/>
      <c r="C12" s="414"/>
      <c r="D12" s="414"/>
      <c r="E12" s="414"/>
      <c r="F12" s="489"/>
      <c r="G12" s="414"/>
      <c r="H12" s="489"/>
      <c r="I12" s="414"/>
      <c r="J12" s="489"/>
      <c r="K12" s="414"/>
      <c r="L12" s="489"/>
      <c r="M12" s="414"/>
      <c r="N12" s="489"/>
      <c r="O12" s="414"/>
      <c r="P12" s="489"/>
      <c r="Q12" s="414"/>
      <c r="R12" s="489"/>
      <c r="S12" s="414"/>
      <c r="T12" s="489"/>
      <c r="U12" s="414"/>
      <c r="V12" s="489"/>
      <c r="W12" s="414"/>
      <c r="X12" s="489"/>
      <c r="Y12" s="635"/>
      <c r="Z12" s="645"/>
      <c r="AA12" s="646"/>
      <c r="AB12" s="646"/>
      <c r="AC12" s="636"/>
      <c r="AD12" s="135" t="str">
        <f t="shared" si="0"/>
        <v/>
      </c>
    </row>
    <row r="13" spans="1:30" ht="26.1" hidden="1" customHeight="1">
      <c r="A13" s="413" t="s">
        <v>411</v>
      </c>
      <c r="B13" s="414"/>
      <c r="C13" s="414"/>
      <c r="D13" s="414"/>
      <c r="E13" s="414"/>
      <c r="F13" s="489"/>
      <c r="G13" s="414"/>
      <c r="H13" s="489"/>
      <c r="I13" s="414"/>
      <c r="J13" s="489"/>
      <c r="K13" s="414"/>
      <c r="L13" s="489"/>
      <c r="M13" s="414"/>
      <c r="N13" s="489"/>
      <c r="O13" s="414"/>
      <c r="P13" s="489"/>
      <c r="Q13" s="414"/>
      <c r="R13" s="489"/>
      <c r="S13" s="414"/>
      <c r="T13" s="489"/>
      <c r="U13" s="414"/>
      <c r="V13" s="489"/>
      <c r="W13" s="414"/>
      <c r="X13" s="489"/>
      <c r="Y13" s="635"/>
      <c r="Z13" s="645"/>
      <c r="AA13" s="646"/>
      <c r="AB13" s="646"/>
      <c r="AC13" s="636"/>
      <c r="AD13" s="135" t="str">
        <f t="shared" si="0"/>
        <v/>
      </c>
    </row>
    <row r="14" spans="1:30" ht="26.1" hidden="1" customHeight="1">
      <c r="A14" s="413" t="s">
        <v>413</v>
      </c>
      <c r="B14" s="414"/>
      <c r="C14" s="414"/>
      <c r="D14" s="414"/>
      <c r="E14" s="414"/>
      <c r="F14" s="489"/>
      <c r="G14" s="414"/>
      <c r="H14" s="489"/>
      <c r="I14" s="414"/>
      <c r="J14" s="489"/>
      <c r="K14" s="414"/>
      <c r="L14" s="489"/>
      <c r="M14" s="414"/>
      <c r="N14" s="489"/>
      <c r="O14" s="414"/>
      <c r="P14" s="489"/>
      <c r="Q14" s="414"/>
      <c r="R14" s="489"/>
      <c r="S14" s="414"/>
      <c r="T14" s="489"/>
      <c r="U14" s="414"/>
      <c r="V14" s="489"/>
      <c r="W14" s="414"/>
      <c r="X14" s="489"/>
      <c r="Y14" s="635"/>
      <c r="Z14" s="645"/>
      <c r="AA14" s="646"/>
      <c r="AB14" s="646"/>
      <c r="AC14" s="636"/>
      <c r="AD14" s="135" t="str">
        <f t="shared" si="0"/>
        <v/>
      </c>
    </row>
    <row r="15" spans="1:30" ht="26.1" hidden="1" customHeight="1">
      <c r="A15" s="413" t="s">
        <v>1234</v>
      </c>
      <c r="B15" s="414"/>
      <c r="C15" s="414"/>
      <c r="D15" s="414"/>
      <c r="E15" s="414"/>
      <c r="F15" s="489"/>
      <c r="G15" s="414"/>
      <c r="H15" s="489"/>
      <c r="I15" s="414"/>
      <c r="J15" s="489"/>
      <c r="K15" s="414"/>
      <c r="L15" s="489"/>
      <c r="M15" s="414"/>
      <c r="N15" s="489"/>
      <c r="O15" s="414"/>
      <c r="P15" s="489"/>
      <c r="Q15" s="414"/>
      <c r="R15" s="489"/>
      <c r="S15" s="414"/>
      <c r="T15" s="489"/>
      <c r="U15" s="414"/>
      <c r="V15" s="489"/>
      <c r="W15" s="414"/>
      <c r="X15" s="489"/>
      <c r="Y15" s="635"/>
      <c r="Z15" s="645"/>
      <c r="AA15" s="646"/>
      <c r="AB15" s="646"/>
      <c r="AC15" s="636"/>
      <c r="AD15" s="135" t="str">
        <f t="shared" si="0"/>
        <v/>
      </c>
    </row>
    <row r="16" spans="1:30" ht="26.1" hidden="1" customHeight="1">
      <c r="A16" s="413" t="s">
        <v>1235</v>
      </c>
      <c r="B16" s="414"/>
      <c r="C16" s="414"/>
      <c r="D16" s="414"/>
      <c r="E16" s="414"/>
      <c r="F16" s="489"/>
      <c r="G16" s="414"/>
      <c r="H16" s="489"/>
      <c r="I16" s="414"/>
      <c r="J16" s="489"/>
      <c r="K16" s="414"/>
      <c r="L16" s="489"/>
      <c r="M16" s="414"/>
      <c r="N16" s="489"/>
      <c r="O16" s="414"/>
      <c r="P16" s="489"/>
      <c r="Q16" s="414"/>
      <c r="R16" s="489"/>
      <c r="S16" s="414"/>
      <c r="T16" s="489"/>
      <c r="U16" s="414"/>
      <c r="V16" s="489"/>
      <c r="W16" s="414"/>
      <c r="X16" s="489"/>
      <c r="Y16" s="635"/>
      <c r="Z16" s="645"/>
      <c r="AA16" s="646"/>
      <c r="AB16" s="646"/>
      <c r="AC16" s="636"/>
      <c r="AD16" s="135" t="str">
        <f t="shared" si="0"/>
        <v/>
      </c>
    </row>
    <row r="17" spans="1:30" ht="26.1" hidden="1" customHeight="1">
      <c r="A17" s="413" t="s">
        <v>480</v>
      </c>
      <c r="B17" s="414"/>
      <c r="C17" s="414"/>
      <c r="D17" s="414"/>
      <c r="E17" s="414"/>
      <c r="F17" s="489"/>
      <c r="G17" s="414"/>
      <c r="H17" s="489"/>
      <c r="I17" s="414"/>
      <c r="J17" s="489"/>
      <c r="K17" s="414"/>
      <c r="L17" s="489"/>
      <c r="M17" s="414"/>
      <c r="N17" s="489"/>
      <c r="O17" s="414"/>
      <c r="P17" s="489"/>
      <c r="Q17" s="414"/>
      <c r="R17" s="489"/>
      <c r="S17" s="414"/>
      <c r="T17" s="489"/>
      <c r="U17" s="414"/>
      <c r="V17" s="489"/>
      <c r="W17" s="414"/>
      <c r="X17" s="489"/>
      <c r="Y17" s="635"/>
      <c r="Z17" s="645"/>
      <c r="AA17" s="646"/>
      <c r="AB17" s="646"/>
      <c r="AC17" s="636"/>
      <c r="AD17" s="135" t="str">
        <f t="shared" si="0"/>
        <v/>
      </c>
    </row>
    <row r="18" spans="1:30" ht="26.1" hidden="1" customHeight="1">
      <c r="A18" s="413" t="s">
        <v>504</v>
      </c>
      <c r="B18" s="414"/>
      <c r="C18" s="414"/>
      <c r="D18" s="414"/>
      <c r="E18" s="414"/>
      <c r="F18" s="489"/>
      <c r="G18" s="414"/>
      <c r="H18" s="489"/>
      <c r="I18" s="414"/>
      <c r="J18" s="489"/>
      <c r="K18" s="414"/>
      <c r="L18" s="489"/>
      <c r="M18" s="414"/>
      <c r="N18" s="489"/>
      <c r="O18" s="414"/>
      <c r="P18" s="489"/>
      <c r="Q18" s="414"/>
      <c r="R18" s="489"/>
      <c r="S18" s="414"/>
      <c r="T18" s="489"/>
      <c r="U18" s="414"/>
      <c r="V18" s="489"/>
      <c r="W18" s="414"/>
      <c r="X18" s="489"/>
      <c r="Y18" s="635"/>
      <c r="Z18" s="645"/>
      <c r="AA18" s="646"/>
      <c r="AB18" s="646"/>
      <c r="AC18" s="636"/>
      <c r="AD18" s="135" t="str">
        <f t="shared" si="0"/>
        <v/>
      </c>
    </row>
    <row r="19" spans="1:30" ht="26.1" hidden="1" customHeight="1">
      <c r="A19" s="413" t="s">
        <v>1236</v>
      </c>
      <c r="B19" s="414"/>
      <c r="C19" s="414"/>
      <c r="D19" s="414"/>
      <c r="E19" s="414"/>
      <c r="F19" s="489"/>
      <c r="G19" s="414"/>
      <c r="H19" s="489"/>
      <c r="I19" s="414"/>
      <c r="J19" s="489"/>
      <c r="K19" s="414"/>
      <c r="L19" s="489"/>
      <c r="M19" s="414"/>
      <c r="N19" s="489"/>
      <c r="O19" s="414"/>
      <c r="P19" s="489"/>
      <c r="Q19" s="414"/>
      <c r="R19" s="489"/>
      <c r="S19" s="414"/>
      <c r="T19" s="489"/>
      <c r="U19" s="414"/>
      <c r="V19" s="489"/>
      <c r="W19" s="414"/>
      <c r="X19" s="489"/>
      <c r="Y19" s="635"/>
      <c r="Z19" s="645"/>
      <c r="AA19" s="646"/>
      <c r="AB19" s="646"/>
      <c r="AC19" s="636"/>
      <c r="AD19" s="135" t="str">
        <f t="shared" si="0"/>
        <v/>
      </c>
    </row>
    <row r="20" spans="1:30" ht="26.1" hidden="1" customHeight="1">
      <c r="A20" s="413" t="s">
        <v>509</v>
      </c>
      <c r="B20" s="414"/>
      <c r="C20" s="414"/>
      <c r="D20" s="414"/>
      <c r="E20" s="414"/>
      <c r="F20" s="489"/>
      <c r="G20" s="414"/>
      <c r="H20" s="489"/>
      <c r="I20" s="414"/>
      <c r="J20" s="489"/>
      <c r="K20" s="414"/>
      <c r="L20" s="489"/>
      <c r="M20" s="414"/>
      <c r="N20" s="489"/>
      <c r="O20" s="414"/>
      <c r="P20" s="489"/>
      <c r="Q20" s="414"/>
      <c r="R20" s="489"/>
      <c r="S20" s="414"/>
      <c r="T20" s="489"/>
      <c r="U20" s="414"/>
      <c r="V20" s="489"/>
      <c r="W20" s="414"/>
      <c r="X20" s="489"/>
      <c r="Y20" s="635"/>
      <c r="Z20" s="645"/>
      <c r="AA20" s="646"/>
      <c r="AB20" s="646"/>
      <c r="AC20" s="636"/>
      <c r="AD20" s="135" t="str">
        <f t="shared" si="0"/>
        <v/>
      </c>
    </row>
    <row r="21" spans="1:30" ht="26.1" customHeight="1">
      <c r="A21" s="415" t="s">
        <v>1237</v>
      </c>
      <c r="B21" s="423"/>
      <c r="C21" s="632"/>
      <c r="D21" s="412"/>
      <c r="E21" s="412"/>
      <c r="F21" s="423"/>
      <c r="G21" s="632"/>
      <c r="H21" s="493"/>
      <c r="I21" s="632"/>
      <c r="J21" s="412"/>
      <c r="K21" s="412"/>
      <c r="L21" s="488"/>
      <c r="M21" s="412"/>
      <c r="N21" s="423"/>
      <c r="O21" s="632"/>
      <c r="P21" s="412"/>
      <c r="Q21" s="412"/>
      <c r="R21" s="423"/>
      <c r="S21" s="632"/>
      <c r="T21" s="493"/>
      <c r="U21" s="632"/>
      <c r="V21" s="493"/>
      <c r="W21" s="632"/>
      <c r="X21" s="493"/>
      <c r="Y21" s="647"/>
      <c r="Z21" s="559">
        <f>B21+D21+F21+J21+L21+N21+P21+R21+T21+X21</f>
        <v>0</v>
      </c>
      <c r="AA21" s="558">
        <f>Z21+H21</f>
        <v>0</v>
      </c>
      <c r="AB21" s="562">
        <f>C21+E21+G21+K21+M21+O21+Q21+S21+U21+Y21</f>
        <v>0</v>
      </c>
      <c r="AC21" s="563">
        <f>AB21+I21</f>
        <v>0</v>
      </c>
      <c r="AD21" s="135" t="str">
        <f t="shared" si="0"/>
        <v/>
      </c>
    </row>
    <row r="22" spans="1:30" ht="26.1" hidden="1" customHeight="1">
      <c r="A22" s="413" t="s">
        <v>1238</v>
      </c>
      <c r="B22" s="414"/>
      <c r="C22" s="414"/>
      <c r="D22" s="414"/>
      <c r="E22" s="414"/>
      <c r="F22" s="489"/>
      <c r="G22" s="414"/>
      <c r="H22" s="489"/>
      <c r="I22" s="414"/>
      <c r="J22" s="489"/>
      <c r="K22" s="414"/>
      <c r="L22" s="489"/>
      <c r="M22" s="414"/>
      <c r="N22" s="489"/>
      <c r="O22" s="414"/>
      <c r="P22" s="489"/>
      <c r="Q22" s="414"/>
      <c r="R22" s="489"/>
      <c r="S22" s="414"/>
      <c r="T22" s="489"/>
      <c r="U22" s="414"/>
      <c r="V22" s="489"/>
      <c r="W22" s="414"/>
      <c r="X22" s="489"/>
      <c r="Y22" s="635"/>
      <c r="Z22" s="645"/>
      <c r="AA22" s="646"/>
      <c r="AB22" s="646"/>
      <c r="AC22" s="636"/>
      <c r="AD22" s="135" t="str">
        <f t="shared" si="0"/>
        <v/>
      </c>
    </row>
    <row r="23" spans="1:30" ht="26.1" hidden="1" customHeight="1">
      <c r="A23" s="413" t="s">
        <v>1239</v>
      </c>
      <c r="B23" s="414"/>
      <c r="C23" s="414"/>
      <c r="D23" s="414"/>
      <c r="E23" s="414"/>
      <c r="F23" s="489"/>
      <c r="G23" s="414"/>
      <c r="H23" s="489"/>
      <c r="I23" s="414"/>
      <c r="J23" s="489"/>
      <c r="K23" s="414"/>
      <c r="L23" s="489"/>
      <c r="M23" s="414"/>
      <c r="N23" s="489"/>
      <c r="O23" s="414"/>
      <c r="P23" s="489"/>
      <c r="Q23" s="414"/>
      <c r="R23" s="489"/>
      <c r="S23" s="414"/>
      <c r="T23" s="489"/>
      <c r="U23" s="414"/>
      <c r="V23" s="489"/>
      <c r="W23" s="414"/>
      <c r="X23" s="489"/>
      <c r="Y23" s="635"/>
      <c r="Z23" s="645"/>
      <c r="AA23" s="646"/>
      <c r="AB23" s="646"/>
      <c r="AC23" s="636"/>
      <c r="AD23" s="135" t="str">
        <f t="shared" si="0"/>
        <v/>
      </c>
    </row>
    <row r="24" spans="1:30" ht="26.1" hidden="1" customHeight="1">
      <c r="A24" s="413" t="s">
        <v>1240</v>
      </c>
      <c r="B24" s="414"/>
      <c r="C24" s="414"/>
      <c r="D24" s="414"/>
      <c r="E24" s="414"/>
      <c r="F24" s="489"/>
      <c r="G24" s="414"/>
      <c r="H24" s="489"/>
      <c r="I24" s="414"/>
      <c r="J24" s="489"/>
      <c r="K24" s="414"/>
      <c r="L24" s="489"/>
      <c r="M24" s="414"/>
      <c r="N24" s="489"/>
      <c r="O24" s="414"/>
      <c r="P24" s="489"/>
      <c r="Q24" s="414"/>
      <c r="R24" s="489"/>
      <c r="S24" s="414"/>
      <c r="T24" s="489"/>
      <c r="U24" s="414"/>
      <c r="V24" s="489"/>
      <c r="W24" s="414"/>
      <c r="X24" s="489"/>
      <c r="Y24" s="635"/>
      <c r="Z24" s="645"/>
      <c r="AA24" s="646"/>
      <c r="AB24" s="646"/>
      <c r="AC24" s="636"/>
      <c r="AD24" s="135" t="str">
        <f t="shared" si="0"/>
        <v/>
      </c>
    </row>
    <row r="25" spans="1:30" ht="26.1" hidden="1" customHeight="1">
      <c r="A25" s="413" t="s">
        <v>574</v>
      </c>
      <c r="B25" s="414"/>
      <c r="C25" s="414"/>
      <c r="D25" s="414"/>
      <c r="E25" s="414"/>
      <c r="F25" s="489"/>
      <c r="G25" s="414"/>
      <c r="H25" s="489"/>
      <c r="I25" s="414"/>
      <c r="J25" s="489"/>
      <c r="K25" s="414"/>
      <c r="L25" s="489"/>
      <c r="M25" s="414"/>
      <c r="N25" s="489"/>
      <c r="O25" s="414"/>
      <c r="P25" s="489"/>
      <c r="Q25" s="414"/>
      <c r="R25" s="489"/>
      <c r="S25" s="414"/>
      <c r="T25" s="489"/>
      <c r="U25" s="414"/>
      <c r="V25" s="489"/>
      <c r="W25" s="414"/>
      <c r="X25" s="489"/>
      <c r="Y25" s="635"/>
      <c r="Z25" s="645"/>
      <c r="AA25" s="646"/>
      <c r="AB25" s="646"/>
      <c r="AC25" s="636"/>
      <c r="AD25" s="135" t="str">
        <f t="shared" si="0"/>
        <v/>
      </c>
    </row>
    <row r="26" spans="1:30" ht="26.1" hidden="1" customHeight="1">
      <c r="A26" s="413" t="s">
        <v>578</v>
      </c>
      <c r="B26" s="414"/>
      <c r="C26" s="414"/>
      <c r="D26" s="414"/>
      <c r="E26" s="414"/>
      <c r="F26" s="489"/>
      <c r="G26" s="414"/>
      <c r="H26" s="489"/>
      <c r="I26" s="414"/>
      <c r="J26" s="489"/>
      <c r="K26" s="414"/>
      <c r="L26" s="489"/>
      <c r="M26" s="414"/>
      <c r="N26" s="489"/>
      <c r="O26" s="414"/>
      <c r="P26" s="489"/>
      <c r="Q26" s="414"/>
      <c r="R26" s="489"/>
      <c r="S26" s="414"/>
      <c r="T26" s="489"/>
      <c r="U26" s="414"/>
      <c r="V26" s="489"/>
      <c r="W26" s="414"/>
      <c r="X26" s="489"/>
      <c r="Y26" s="635"/>
      <c r="Z26" s="645"/>
      <c r="AA26" s="646"/>
      <c r="AB26" s="646"/>
      <c r="AC26" s="636"/>
      <c r="AD26" s="135" t="str">
        <f t="shared" si="0"/>
        <v/>
      </c>
    </row>
    <row r="27" spans="1:30" ht="26.1" hidden="1" customHeight="1">
      <c r="A27" s="413" t="s">
        <v>799</v>
      </c>
      <c r="B27" s="414"/>
      <c r="C27" s="414"/>
      <c r="D27" s="414"/>
      <c r="E27" s="414"/>
      <c r="F27" s="489"/>
      <c r="G27" s="414"/>
      <c r="H27" s="489"/>
      <c r="I27" s="414"/>
      <c r="J27" s="489"/>
      <c r="K27" s="414"/>
      <c r="L27" s="489"/>
      <c r="M27" s="414"/>
      <c r="N27" s="489"/>
      <c r="O27" s="414"/>
      <c r="P27" s="489"/>
      <c r="Q27" s="414"/>
      <c r="R27" s="489"/>
      <c r="S27" s="414"/>
      <c r="T27" s="489"/>
      <c r="U27" s="414"/>
      <c r="V27" s="489"/>
      <c r="W27" s="414"/>
      <c r="X27" s="489"/>
      <c r="Y27" s="635"/>
      <c r="Z27" s="645"/>
      <c r="AA27" s="646"/>
      <c r="AB27" s="646"/>
      <c r="AC27" s="636"/>
      <c r="AD27" s="135" t="str">
        <f t="shared" si="0"/>
        <v/>
      </c>
    </row>
    <row r="28" spans="1:30" ht="26.1" hidden="1" customHeight="1">
      <c r="A28" s="413" t="s">
        <v>584</v>
      </c>
      <c r="B28" s="414"/>
      <c r="C28" s="414"/>
      <c r="D28" s="414"/>
      <c r="E28" s="414"/>
      <c r="F28" s="489"/>
      <c r="G28" s="414"/>
      <c r="H28" s="489"/>
      <c r="I28" s="414"/>
      <c r="J28" s="489"/>
      <c r="K28" s="414"/>
      <c r="L28" s="489"/>
      <c r="M28" s="414"/>
      <c r="N28" s="489"/>
      <c r="O28" s="414"/>
      <c r="P28" s="489"/>
      <c r="Q28" s="414"/>
      <c r="R28" s="489"/>
      <c r="S28" s="414"/>
      <c r="T28" s="489"/>
      <c r="U28" s="414"/>
      <c r="V28" s="489"/>
      <c r="W28" s="414"/>
      <c r="X28" s="489"/>
      <c r="Y28" s="635"/>
      <c r="Z28" s="645"/>
      <c r="AA28" s="646"/>
      <c r="AB28" s="646"/>
      <c r="AC28" s="636"/>
      <c r="AD28" s="135" t="str">
        <f t="shared" si="0"/>
        <v/>
      </c>
    </row>
    <row r="29" spans="1:30" ht="26.1" hidden="1" customHeight="1">
      <c r="A29" s="413" t="s">
        <v>1241</v>
      </c>
      <c r="B29" s="414"/>
      <c r="C29" s="414"/>
      <c r="D29" s="414"/>
      <c r="E29" s="414"/>
      <c r="F29" s="489"/>
      <c r="G29" s="414"/>
      <c r="H29" s="489"/>
      <c r="I29" s="414"/>
      <c r="J29" s="489"/>
      <c r="K29" s="414"/>
      <c r="L29" s="489"/>
      <c r="M29" s="414"/>
      <c r="N29" s="489"/>
      <c r="O29" s="414"/>
      <c r="P29" s="489"/>
      <c r="Q29" s="414"/>
      <c r="R29" s="489"/>
      <c r="S29" s="414"/>
      <c r="T29" s="489"/>
      <c r="U29" s="414"/>
      <c r="V29" s="489"/>
      <c r="W29" s="414"/>
      <c r="X29" s="489"/>
      <c r="Y29" s="635"/>
      <c r="Z29" s="645"/>
      <c r="AA29" s="646"/>
      <c r="AB29" s="646"/>
      <c r="AC29" s="636"/>
      <c r="AD29" s="135" t="str">
        <f t="shared" si="0"/>
        <v/>
      </c>
    </row>
    <row r="30" spans="1:30" ht="26.1" hidden="1" customHeight="1">
      <c r="A30" s="413" t="s">
        <v>592</v>
      </c>
      <c r="B30" s="414"/>
      <c r="C30" s="414"/>
      <c r="D30" s="414"/>
      <c r="E30" s="414"/>
      <c r="F30" s="489"/>
      <c r="G30" s="414"/>
      <c r="H30" s="489"/>
      <c r="I30" s="414"/>
      <c r="J30" s="489"/>
      <c r="K30" s="414"/>
      <c r="L30" s="489"/>
      <c r="M30" s="414"/>
      <c r="N30" s="489"/>
      <c r="O30" s="414"/>
      <c r="P30" s="489"/>
      <c r="Q30" s="414"/>
      <c r="R30" s="489"/>
      <c r="S30" s="414"/>
      <c r="T30" s="489"/>
      <c r="U30" s="414"/>
      <c r="V30" s="489"/>
      <c r="W30" s="414"/>
      <c r="X30" s="489"/>
      <c r="Y30" s="635"/>
      <c r="Z30" s="645"/>
      <c r="AA30" s="646"/>
      <c r="AB30" s="646"/>
      <c r="AC30" s="636"/>
      <c r="AD30" s="135" t="str">
        <f t="shared" si="0"/>
        <v/>
      </c>
    </row>
    <row r="31" spans="1:30" ht="26.1" hidden="1" customHeight="1">
      <c r="A31" s="413" t="s">
        <v>1100</v>
      </c>
      <c r="B31" s="414"/>
      <c r="C31" s="414"/>
      <c r="D31" s="414"/>
      <c r="E31" s="414"/>
      <c r="F31" s="489"/>
      <c r="G31" s="414"/>
      <c r="H31" s="489"/>
      <c r="I31" s="414"/>
      <c r="J31" s="489"/>
      <c r="K31" s="414"/>
      <c r="L31" s="489"/>
      <c r="M31" s="414"/>
      <c r="N31" s="489"/>
      <c r="O31" s="414"/>
      <c r="P31" s="489"/>
      <c r="Q31" s="414"/>
      <c r="R31" s="489"/>
      <c r="S31" s="414"/>
      <c r="T31" s="489"/>
      <c r="U31" s="414"/>
      <c r="V31" s="489"/>
      <c r="W31" s="414"/>
      <c r="X31" s="489"/>
      <c r="Y31" s="635"/>
      <c r="Z31" s="645"/>
      <c r="AA31" s="646"/>
      <c r="AB31" s="646"/>
      <c r="AC31" s="636"/>
      <c r="AD31" s="135" t="str">
        <f t="shared" si="0"/>
        <v/>
      </c>
    </row>
    <row r="32" spans="1:30" ht="26.1" hidden="1" customHeight="1">
      <c r="A32" s="413" t="s">
        <v>750</v>
      </c>
      <c r="B32" s="414"/>
      <c r="C32" s="414"/>
      <c r="D32" s="414"/>
      <c r="E32" s="414"/>
      <c r="F32" s="489"/>
      <c r="G32" s="414"/>
      <c r="H32" s="489"/>
      <c r="I32" s="414"/>
      <c r="J32" s="489"/>
      <c r="K32" s="414"/>
      <c r="L32" s="489"/>
      <c r="M32" s="414"/>
      <c r="N32" s="489"/>
      <c r="O32" s="414"/>
      <c r="P32" s="489"/>
      <c r="Q32" s="414"/>
      <c r="R32" s="489"/>
      <c r="S32" s="414"/>
      <c r="T32" s="489"/>
      <c r="U32" s="414"/>
      <c r="V32" s="489"/>
      <c r="W32" s="414"/>
      <c r="X32" s="489"/>
      <c r="Y32" s="635"/>
      <c r="Z32" s="645"/>
      <c r="AA32" s="646"/>
      <c r="AB32" s="646"/>
      <c r="AC32" s="636"/>
      <c r="AD32" s="135" t="str">
        <f t="shared" si="0"/>
        <v/>
      </c>
    </row>
    <row r="33" spans="1:30" ht="26.1" hidden="1" customHeight="1">
      <c r="A33" s="413" t="s">
        <v>1242</v>
      </c>
      <c r="B33" s="414"/>
      <c r="C33" s="414"/>
      <c r="D33" s="414"/>
      <c r="E33" s="414"/>
      <c r="F33" s="489"/>
      <c r="G33" s="414"/>
      <c r="H33" s="489"/>
      <c r="I33" s="414"/>
      <c r="J33" s="489"/>
      <c r="K33" s="414"/>
      <c r="L33" s="489"/>
      <c r="M33" s="414"/>
      <c r="N33" s="489"/>
      <c r="O33" s="414"/>
      <c r="P33" s="489"/>
      <c r="Q33" s="414"/>
      <c r="R33" s="489"/>
      <c r="S33" s="414"/>
      <c r="T33" s="489"/>
      <c r="U33" s="414"/>
      <c r="V33" s="489"/>
      <c r="W33" s="414"/>
      <c r="X33" s="489"/>
      <c r="Y33" s="635"/>
      <c r="Z33" s="645"/>
      <c r="AA33" s="646"/>
      <c r="AB33" s="646"/>
      <c r="AC33" s="636"/>
      <c r="AD33" s="135" t="str">
        <f t="shared" si="0"/>
        <v/>
      </c>
    </row>
    <row r="34" spans="1:30" ht="26.1" hidden="1" customHeight="1">
      <c r="A34" s="413" t="s">
        <v>767</v>
      </c>
      <c r="B34" s="414"/>
      <c r="C34" s="414"/>
      <c r="D34" s="414"/>
      <c r="E34" s="414"/>
      <c r="F34" s="489"/>
      <c r="G34" s="414"/>
      <c r="H34" s="489"/>
      <c r="I34" s="414"/>
      <c r="J34" s="489"/>
      <c r="K34" s="414"/>
      <c r="L34" s="489"/>
      <c r="M34" s="414"/>
      <c r="N34" s="489"/>
      <c r="O34" s="414"/>
      <c r="P34" s="489"/>
      <c r="Q34" s="414"/>
      <c r="R34" s="489"/>
      <c r="S34" s="414"/>
      <c r="T34" s="489"/>
      <c r="U34" s="414"/>
      <c r="V34" s="489"/>
      <c r="W34" s="414"/>
      <c r="X34" s="489"/>
      <c r="Y34" s="635"/>
      <c r="Z34" s="645"/>
      <c r="AA34" s="646"/>
      <c r="AB34" s="646"/>
      <c r="AC34" s="636"/>
      <c r="AD34" s="135" t="str">
        <f t="shared" si="0"/>
        <v/>
      </c>
    </row>
    <row r="35" spans="1:30" ht="26.1" hidden="1" customHeight="1">
      <c r="A35" s="413" t="s">
        <v>771</v>
      </c>
      <c r="B35" s="414"/>
      <c r="C35" s="414"/>
      <c r="D35" s="414"/>
      <c r="E35" s="414"/>
      <c r="F35" s="489"/>
      <c r="G35" s="414"/>
      <c r="H35" s="489"/>
      <c r="I35" s="414"/>
      <c r="J35" s="489"/>
      <c r="K35" s="414"/>
      <c r="L35" s="489"/>
      <c r="M35" s="414"/>
      <c r="N35" s="489"/>
      <c r="O35" s="414"/>
      <c r="P35" s="489"/>
      <c r="Q35" s="414"/>
      <c r="R35" s="489"/>
      <c r="S35" s="414"/>
      <c r="T35" s="489"/>
      <c r="U35" s="414"/>
      <c r="V35" s="489"/>
      <c r="W35" s="414"/>
      <c r="X35" s="489"/>
      <c r="Y35" s="635"/>
      <c r="Z35" s="645"/>
      <c r="AA35" s="646"/>
      <c r="AB35" s="646"/>
      <c r="AC35" s="636"/>
      <c r="AD35" s="135" t="str">
        <f t="shared" si="0"/>
        <v/>
      </c>
    </row>
    <row r="36" spans="1:30" ht="26.1" hidden="1" customHeight="1">
      <c r="A36" s="413" t="s">
        <v>773</v>
      </c>
      <c r="B36" s="414"/>
      <c r="C36" s="414"/>
      <c r="D36" s="414"/>
      <c r="E36" s="414"/>
      <c r="F36" s="489"/>
      <c r="G36" s="414"/>
      <c r="H36" s="489"/>
      <c r="I36" s="414"/>
      <c r="J36" s="489"/>
      <c r="K36" s="414"/>
      <c r="L36" s="489"/>
      <c r="M36" s="414"/>
      <c r="N36" s="489"/>
      <c r="O36" s="414"/>
      <c r="P36" s="489"/>
      <c r="Q36" s="414"/>
      <c r="R36" s="489"/>
      <c r="S36" s="414"/>
      <c r="T36" s="489"/>
      <c r="U36" s="414"/>
      <c r="V36" s="489"/>
      <c r="W36" s="414"/>
      <c r="X36" s="489"/>
      <c r="Y36" s="635"/>
      <c r="Z36" s="645"/>
      <c r="AA36" s="646"/>
      <c r="AB36" s="646"/>
      <c r="AC36" s="636"/>
      <c r="AD36" s="135" t="str">
        <f t="shared" si="0"/>
        <v/>
      </c>
    </row>
    <row r="37" spans="1:30" ht="26.1" hidden="1" customHeight="1">
      <c r="A37" s="413" t="s">
        <v>1243</v>
      </c>
      <c r="B37" s="414"/>
      <c r="C37" s="414"/>
      <c r="D37" s="414"/>
      <c r="E37" s="414"/>
      <c r="F37" s="489"/>
      <c r="G37" s="414"/>
      <c r="H37" s="489"/>
      <c r="I37" s="414"/>
      <c r="J37" s="489"/>
      <c r="K37" s="414"/>
      <c r="L37" s="489"/>
      <c r="M37" s="414"/>
      <c r="N37" s="489"/>
      <c r="O37" s="414"/>
      <c r="P37" s="489"/>
      <c r="Q37" s="414"/>
      <c r="R37" s="489"/>
      <c r="S37" s="414"/>
      <c r="T37" s="489"/>
      <c r="U37" s="414"/>
      <c r="V37" s="489"/>
      <c r="W37" s="414"/>
      <c r="X37" s="489"/>
      <c r="Y37" s="635"/>
      <c r="Z37" s="645"/>
      <c r="AA37" s="646"/>
      <c r="AB37" s="646"/>
      <c r="AC37" s="636"/>
      <c r="AD37" s="135" t="str">
        <f t="shared" si="0"/>
        <v/>
      </c>
    </row>
    <row r="38" spans="1:30" ht="26.1" hidden="1" customHeight="1">
      <c r="A38" s="413" t="s">
        <v>1244</v>
      </c>
      <c r="B38" s="414"/>
      <c r="C38" s="414"/>
      <c r="D38" s="414"/>
      <c r="E38" s="414"/>
      <c r="F38" s="489"/>
      <c r="G38" s="414"/>
      <c r="H38" s="489"/>
      <c r="I38" s="414"/>
      <c r="J38" s="489"/>
      <c r="K38" s="414"/>
      <c r="L38" s="489"/>
      <c r="M38" s="414"/>
      <c r="N38" s="489"/>
      <c r="O38" s="414"/>
      <c r="P38" s="489"/>
      <c r="Q38" s="414"/>
      <c r="R38" s="489"/>
      <c r="S38" s="414"/>
      <c r="T38" s="489"/>
      <c r="U38" s="414"/>
      <c r="V38" s="489"/>
      <c r="W38" s="414"/>
      <c r="X38" s="489"/>
      <c r="Y38" s="635"/>
      <c r="Z38" s="645"/>
      <c r="AA38" s="646"/>
      <c r="AB38" s="646"/>
      <c r="AC38" s="636"/>
      <c r="AD38" s="135" t="str">
        <f t="shared" si="0"/>
        <v/>
      </c>
    </row>
    <row r="39" spans="1:30" ht="26.1" hidden="1" customHeight="1">
      <c r="A39" s="413" t="s">
        <v>844</v>
      </c>
      <c r="B39" s="414"/>
      <c r="C39" s="414"/>
      <c r="D39" s="414"/>
      <c r="E39" s="414"/>
      <c r="F39" s="489"/>
      <c r="G39" s="414"/>
      <c r="H39" s="489"/>
      <c r="I39" s="414"/>
      <c r="J39" s="489"/>
      <c r="K39" s="414"/>
      <c r="L39" s="489"/>
      <c r="M39" s="414"/>
      <c r="N39" s="489"/>
      <c r="O39" s="414"/>
      <c r="P39" s="489"/>
      <c r="Q39" s="414"/>
      <c r="R39" s="489"/>
      <c r="S39" s="414"/>
      <c r="T39" s="489"/>
      <c r="U39" s="414"/>
      <c r="V39" s="489"/>
      <c r="W39" s="414"/>
      <c r="X39" s="489"/>
      <c r="Y39" s="635"/>
      <c r="Z39" s="645"/>
      <c r="AA39" s="646"/>
      <c r="AB39" s="646"/>
      <c r="AC39" s="636"/>
      <c r="AD39" s="135" t="str">
        <f t="shared" ref="AD39:AD62" si="1">IF(AND(AC39&gt;0,C39=0),"x","")</f>
        <v/>
      </c>
    </row>
    <row r="40" spans="1:30" ht="26.1" hidden="1" customHeight="1">
      <c r="A40" s="413" t="s">
        <v>849</v>
      </c>
      <c r="B40" s="414"/>
      <c r="C40" s="414"/>
      <c r="D40" s="414"/>
      <c r="E40" s="414"/>
      <c r="F40" s="489"/>
      <c r="G40" s="414"/>
      <c r="H40" s="489"/>
      <c r="I40" s="414"/>
      <c r="J40" s="489"/>
      <c r="K40" s="414"/>
      <c r="L40" s="489"/>
      <c r="M40" s="414"/>
      <c r="N40" s="489"/>
      <c r="O40" s="414"/>
      <c r="P40" s="489"/>
      <c r="Q40" s="414"/>
      <c r="R40" s="489"/>
      <c r="S40" s="414"/>
      <c r="T40" s="489"/>
      <c r="U40" s="414"/>
      <c r="V40" s="489"/>
      <c r="W40" s="414"/>
      <c r="X40" s="489"/>
      <c r="Y40" s="635"/>
      <c r="Z40" s="645"/>
      <c r="AA40" s="646"/>
      <c r="AB40" s="646"/>
      <c r="AC40" s="636"/>
      <c r="AD40" s="135" t="str">
        <f t="shared" si="1"/>
        <v/>
      </c>
    </row>
    <row r="41" spans="1:30" ht="26.1" hidden="1" customHeight="1">
      <c r="A41" s="413" t="s">
        <v>859</v>
      </c>
      <c r="B41" s="414"/>
      <c r="C41" s="414"/>
      <c r="D41" s="414"/>
      <c r="E41" s="414"/>
      <c r="F41" s="489"/>
      <c r="G41" s="414"/>
      <c r="H41" s="489"/>
      <c r="I41" s="414"/>
      <c r="J41" s="489"/>
      <c r="K41" s="414"/>
      <c r="L41" s="489"/>
      <c r="M41" s="414"/>
      <c r="N41" s="489"/>
      <c r="O41" s="414"/>
      <c r="P41" s="489"/>
      <c r="Q41" s="414"/>
      <c r="R41" s="489"/>
      <c r="S41" s="414"/>
      <c r="T41" s="489"/>
      <c r="U41" s="414"/>
      <c r="V41" s="489"/>
      <c r="W41" s="414"/>
      <c r="X41" s="489"/>
      <c r="Y41" s="635"/>
      <c r="Z41" s="645"/>
      <c r="AA41" s="646"/>
      <c r="AB41" s="646"/>
      <c r="AC41" s="636"/>
      <c r="AD41" s="135" t="str">
        <f t="shared" si="1"/>
        <v/>
      </c>
    </row>
    <row r="42" spans="1:30" ht="26.1" hidden="1" customHeight="1">
      <c r="A42" s="413" t="s">
        <v>871</v>
      </c>
      <c r="B42" s="414"/>
      <c r="C42" s="414"/>
      <c r="D42" s="414"/>
      <c r="E42" s="414"/>
      <c r="F42" s="489"/>
      <c r="G42" s="414"/>
      <c r="H42" s="489"/>
      <c r="I42" s="414"/>
      <c r="J42" s="489"/>
      <c r="K42" s="414"/>
      <c r="L42" s="489"/>
      <c r="M42" s="414"/>
      <c r="N42" s="489"/>
      <c r="O42" s="414"/>
      <c r="P42" s="489"/>
      <c r="Q42" s="414"/>
      <c r="R42" s="489"/>
      <c r="S42" s="414"/>
      <c r="T42" s="489"/>
      <c r="U42" s="414"/>
      <c r="V42" s="489"/>
      <c r="W42" s="414"/>
      <c r="X42" s="489"/>
      <c r="Y42" s="635"/>
      <c r="Z42" s="645"/>
      <c r="AA42" s="646"/>
      <c r="AB42" s="646"/>
      <c r="AC42" s="636"/>
      <c r="AD42" s="135" t="str">
        <f t="shared" si="1"/>
        <v/>
      </c>
    </row>
    <row r="43" spans="1:30" ht="26.1" hidden="1" customHeight="1">
      <c r="A43" s="413" t="s">
        <v>1245</v>
      </c>
      <c r="B43" s="414"/>
      <c r="C43" s="414"/>
      <c r="D43" s="414"/>
      <c r="E43" s="414"/>
      <c r="F43" s="489"/>
      <c r="G43" s="414"/>
      <c r="H43" s="489"/>
      <c r="I43" s="414"/>
      <c r="J43" s="489"/>
      <c r="K43" s="414"/>
      <c r="L43" s="489"/>
      <c r="M43" s="414"/>
      <c r="N43" s="489"/>
      <c r="O43" s="414"/>
      <c r="P43" s="489"/>
      <c r="Q43" s="414"/>
      <c r="R43" s="489"/>
      <c r="S43" s="414"/>
      <c r="T43" s="489"/>
      <c r="U43" s="414"/>
      <c r="V43" s="489"/>
      <c r="W43" s="414"/>
      <c r="X43" s="489"/>
      <c r="Y43" s="635"/>
      <c r="Z43" s="645"/>
      <c r="AA43" s="646"/>
      <c r="AB43" s="646"/>
      <c r="AC43" s="636"/>
      <c r="AD43" s="135" t="str">
        <f t="shared" si="1"/>
        <v/>
      </c>
    </row>
    <row r="44" spans="1:30" ht="26.1" hidden="1" customHeight="1">
      <c r="A44" s="413" t="s">
        <v>1246</v>
      </c>
      <c r="B44" s="414"/>
      <c r="C44" s="414"/>
      <c r="D44" s="414"/>
      <c r="E44" s="414"/>
      <c r="F44" s="489"/>
      <c r="G44" s="414"/>
      <c r="H44" s="489"/>
      <c r="I44" s="414"/>
      <c r="J44" s="489"/>
      <c r="K44" s="414"/>
      <c r="L44" s="489"/>
      <c r="M44" s="414"/>
      <c r="N44" s="489"/>
      <c r="O44" s="414"/>
      <c r="P44" s="489"/>
      <c r="Q44" s="414"/>
      <c r="R44" s="489"/>
      <c r="S44" s="414"/>
      <c r="T44" s="489"/>
      <c r="U44" s="414"/>
      <c r="V44" s="489"/>
      <c r="W44" s="414"/>
      <c r="X44" s="489"/>
      <c r="Y44" s="635"/>
      <c r="Z44" s="645"/>
      <c r="AA44" s="646"/>
      <c r="AB44" s="646"/>
      <c r="AC44" s="636"/>
      <c r="AD44" s="135" t="str">
        <f t="shared" si="1"/>
        <v/>
      </c>
    </row>
    <row r="45" spans="1:30" ht="26.1" hidden="1" customHeight="1">
      <c r="A45" s="413" t="s">
        <v>1247</v>
      </c>
      <c r="B45" s="413"/>
      <c r="C45" s="414"/>
      <c r="D45" s="414"/>
      <c r="E45" s="414"/>
      <c r="F45" s="489"/>
      <c r="G45" s="414"/>
      <c r="H45" s="489"/>
      <c r="I45" s="414"/>
      <c r="J45" s="489"/>
      <c r="K45" s="414"/>
      <c r="L45" s="489"/>
      <c r="M45" s="414"/>
      <c r="N45" s="489"/>
      <c r="O45" s="414"/>
      <c r="P45" s="489"/>
      <c r="Q45" s="414"/>
      <c r="R45" s="489"/>
      <c r="S45" s="414"/>
      <c r="T45" s="489"/>
      <c r="U45" s="414"/>
      <c r="V45" s="489"/>
      <c r="W45" s="414"/>
      <c r="X45" s="489"/>
      <c r="Y45" s="635"/>
      <c r="Z45" s="645"/>
      <c r="AA45" s="646"/>
      <c r="AB45" s="646"/>
      <c r="AC45" s="636"/>
      <c r="AD45" s="135" t="str">
        <f t="shared" si="1"/>
        <v/>
      </c>
    </row>
    <row r="46" spans="1:30" ht="26.1" hidden="1" customHeight="1">
      <c r="A46" s="413" t="s">
        <v>902</v>
      </c>
      <c r="B46" s="413"/>
      <c r="C46" s="414"/>
      <c r="D46" s="414"/>
      <c r="E46" s="414"/>
      <c r="F46" s="489"/>
      <c r="G46" s="414"/>
      <c r="H46" s="489"/>
      <c r="I46" s="414"/>
      <c r="J46" s="489"/>
      <c r="K46" s="414"/>
      <c r="L46" s="489"/>
      <c r="M46" s="414"/>
      <c r="N46" s="489"/>
      <c r="O46" s="414"/>
      <c r="P46" s="489"/>
      <c r="Q46" s="414"/>
      <c r="R46" s="489"/>
      <c r="S46" s="414"/>
      <c r="T46" s="489"/>
      <c r="U46" s="414"/>
      <c r="V46" s="489"/>
      <c r="W46" s="414"/>
      <c r="X46" s="489"/>
      <c r="Y46" s="635"/>
      <c r="Z46" s="645"/>
      <c r="AA46" s="646"/>
      <c r="AB46" s="646"/>
      <c r="AC46" s="636"/>
      <c r="AD46" s="135" t="str">
        <f t="shared" si="1"/>
        <v/>
      </c>
    </row>
    <row r="47" spans="1:30" ht="26.1" hidden="1" customHeight="1">
      <c r="A47" s="413" t="s">
        <v>1248</v>
      </c>
      <c r="B47" s="413"/>
      <c r="C47" s="414"/>
      <c r="D47" s="414"/>
      <c r="E47" s="414"/>
      <c r="F47" s="489"/>
      <c r="G47" s="414"/>
      <c r="H47" s="489"/>
      <c r="I47" s="414"/>
      <c r="J47" s="489"/>
      <c r="K47" s="414"/>
      <c r="L47" s="489"/>
      <c r="M47" s="414"/>
      <c r="N47" s="489"/>
      <c r="O47" s="414"/>
      <c r="P47" s="489"/>
      <c r="Q47" s="414"/>
      <c r="R47" s="489"/>
      <c r="S47" s="414"/>
      <c r="T47" s="489"/>
      <c r="U47" s="414"/>
      <c r="V47" s="489"/>
      <c r="W47" s="414"/>
      <c r="X47" s="489"/>
      <c r="Y47" s="635"/>
      <c r="Z47" s="645"/>
      <c r="AA47" s="646"/>
      <c r="AB47" s="646"/>
      <c r="AC47" s="636"/>
      <c r="AD47" s="135" t="str">
        <f t="shared" si="1"/>
        <v/>
      </c>
    </row>
    <row r="48" spans="1:30" ht="26.1" hidden="1" customHeight="1">
      <c r="A48" s="413" t="s">
        <v>917</v>
      </c>
      <c r="B48" s="413"/>
      <c r="C48" s="414"/>
      <c r="D48" s="414"/>
      <c r="E48" s="414"/>
      <c r="F48" s="489"/>
      <c r="G48" s="414"/>
      <c r="H48" s="489"/>
      <c r="I48" s="414"/>
      <c r="J48" s="489"/>
      <c r="K48" s="414"/>
      <c r="L48" s="489"/>
      <c r="M48" s="414"/>
      <c r="N48" s="489"/>
      <c r="O48" s="414"/>
      <c r="P48" s="489"/>
      <c r="Q48" s="414"/>
      <c r="R48" s="489"/>
      <c r="S48" s="414"/>
      <c r="T48" s="489"/>
      <c r="U48" s="414"/>
      <c r="V48" s="489"/>
      <c r="W48" s="414"/>
      <c r="X48" s="489"/>
      <c r="Y48" s="635"/>
      <c r="Z48" s="645"/>
      <c r="AA48" s="646"/>
      <c r="AB48" s="646"/>
      <c r="AC48" s="636"/>
      <c r="AD48" s="135" t="str">
        <f t="shared" si="1"/>
        <v/>
      </c>
    </row>
    <row r="49" spans="1:30" ht="26.1" hidden="1" customHeight="1">
      <c r="A49" s="131" t="s">
        <v>1249</v>
      </c>
      <c r="B49" s="424"/>
      <c r="C49" s="414"/>
      <c r="D49" s="414"/>
      <c r="E49" s="414"/>
      <c r="F49" s="489"/>
      <c r="G49" s="414"/>
      <c r="H49" s="489"/>
      <c r="I49" s="414"/>
      <c r="J49" s="489"/>
      <c r="K49" s="414"/>
      <c r="L49" s="489"/>
      <c r="M49" s="414"/>
      <c r="N49" s="489"/>
      <c r="O49" s="414"/>
      <c r="P49" s="489"/>
      <c r="Q49" s="414"/>
      <c r="R49" s="489"/>
      <c r="S49" s="414"/>
      <c r="T49" s="489"/>
      <c r="U49" s="414"/>
      <c r="V49" s="489"/>
      <c r="W49" s="414"/>
      <c r="X49" s="489"/>
      <c r="Y49" s="635"/>
      <c r="Z49" s="645"/>
      <c r="AA49" s="646"/>
      <c r="AB49" s="646"/>
      <c r="AC49" s="636"/>
      <c r="AD49" s="135" t="str">
        <f t="shared" si="1"/>
        <v/>
      </c>
    </row>
    <row r="50" spans="1:30" ht="26.1" hidden="1" customHeight="1">
      <c r="A50" s="131" t="s">
        <v>1250</v>
      </c>
      <c r="B50" s="424"/>
      <c r="C50" s="414"/>
      <c r="D50" s="414"/>
      <c r="E50" s="414"/>
      <c r="F50" s="489"/>
      <c r="G50" s="414"/>
      <c r="H50" s="489"/>
      <c r="I50" s="414"/>
      <c r="J50" s="489"/>
      <c r="K50" s="414"/>
      <c r="L50" s="489"/>
      <c r="M50" s="414"/>
      <c r="N50" s="489"/>
      <c r="O50" s="414"/>
      <c r="P50" s="489"/>
      <c r="Q50" s="414"/>
      <c r="R50" s="489"/>
      <c r="S50" s="414"/>
      <c r="T50" s="489"/>
      <c r="U50" s="414"/>
      <c r="V50" s="489"/>
      <c r="W50" s="414"/>
      <c r="X50" s="489"/>
      <c r="Y50" s="635"/>
      <c r="Z50" s="645"/>
      <c r="AA50" s="646"/>
      <c r="AB50" s="646"/>
      <c r="AC50" s="636"/>
      <c r="AD50" s="135" t="str">
        <f t="shared" si="1"/>
        <v/>
      </c>
    </row>
    <row r="51" spans="1:30" ht="26.1" hidden="1" customHeight="1">
      <c r="A51" s="131" t="s">
        <v>1251</v>
      </c>
      <c r="B51" s="424"/>
      <c r="C51" s="414"/>
      <c r="D51" s="414"/>
      <c r="E51" s="414"/>
      <c r="F51" s="489"/>
      <c r="G51" s="414"/>
      <c r="H51" s="489"/>
      <c r="I51" s="414"/>
      <c r="J51" s="489"/>
      <c r="K51" s="414"/>
      <c r="L51" s="489"/>
      <c r="M51" s="414"/>
      <c r="N51" s="489"/>
      <c r="O51" s="414"/>
      <c r="P51" s="489"/>
      <c r="Q51" s="414"/>
      <c r="R51" s="489"/>
      <c r="S51" s="414"/>
      <c r="T51" s="489"/>
      <c r="U51" s="414"/>
      <c r="V51" s="489"/>
      <c r="W51" s="414"/>
      <c r="X51" s="489"/>
      <c r="Y51" s="635"/>
      <c r="Z51" s="645"/>
      <c r="AA51" s="646"/>
      <c r="AB51" s="646"/>
      <c r="AC51" s="636"/>
      <c r="AD51" s="135" t="str">
        <f t="shared" si="1"/>
        <v/>
      </c>
    </row>
    <row r="52" spans="1:30" ht="26.1" hidden="1" customHeight="1">
      <c r="A52" s="131" t="s">
        <v>1252</v>
      </c>
      <c r="B52" s="424"/>
      <c r="C52" s="414"/>
      <c r="D52" s="414"/>
      <c r="E52" s="414"/>
      <c r="F52" s="489"/>
      <c r="G52" s="414"/>
      <c r="H52" s="489"/>
      <c r="I52" s="414"/>
      <c r="J52" s="489"/>
      <c r="K52" s="414"/>
      <c r="L52" s="489"/>
      <c r="M52" s="414"/>
      <c r="N52" s="489"/>
      <c r="O52" s="414"/>
      <c r="P52" s="489"/>
      <c r="Q52" s="414"/>
      <c r="R52" s="489"/>
      <c r="S52" s="414"/>
      <c r="T52" s="489"/>
      <c r="U52" s="414"/>
      <c r="V52" s="489"/>
      <c r="W52" s="414"/>
      <c r="X52" s="489"/>
      <c r="Y52" s="635"/>
      <c r="Z52" s="645"/>
      <c r="AA52" s="646"/>
      <c r="AB52" s="646"/>
      <c r="AC52" s="636"/>
      <c r="AD52" s="135" t="str">
        <f t="shared" si="1"/>
        <v/>
      </c>
    </row>
    <row r="53" spans="1:30" ht="26.1" hidden="1" customHeight="1">
      <c r="A53" s="131" t="s">
        <v>1253</v>
      </c>
      <c r="B53" s="424"/>
      <c r="C53" s="414"/>
      <c r="D53" s="414"/>
      <c r="E53" s="414"/>
      <c r="F53" s="489"/>
      <c r="G53" s="414"/>
      <c r="H53" s="489"/>
      <c r="I53" s="414"/>
      <c r="J53" s="489"/>
      <c r="K53" s="414"/>
      <c r="L53" s="489"/>
      <c r="M53" s="414"/>
      <c r="N53" s="489"/>
      <c r="O53" s="414"/>
      <c r="P53" s="489"/>
      <c r="Q53" s="414"/>
      <c r="R53" s="489"/>
      <c r="S53" s="414"/>
      <c r="T53" s="489"/>
      <c r="U53" s="414"/>
      <c r="V53" s="489"/>
      <c r="W53" s="414"/>
      <c r="X53" s="489"/>
      <c r="Y53" s="635"/>
      <c r="Z53" s="645"/>
      <c r="AA53" s="646"/>
      <c r="AB53" s="646"/>
      <c r="AC53" s="636"/>
      <c r="AD53" s="135" t="str">
        <f t="shared" si="1"/>
        <v/>
      </c>
    </row>
    <row r="54" spans="1:30" ht="26.1" hidden="1" customHeight="1">
      <c r="A54" s="131" t="s">
        <v>1254</v>
      </c>
      <c r="B54" s="424"/>
      <c r="C54" s="414"/>
      <c r="D54" s="414"/>
      <c r="E54" s="414"/>
      <c r="F54" s="489"/>
      <c r="G54" s="414"/>
      <c r="H54" s="489"/>
      <c r="I54" s="414"/>
      <c r="J54" s="489"/>
      <c r="K54" s="414"/>
      <c r="L54" s="489"/>
      <c r="M54" s="414"/>
      <c r="N54" s="489"/>
      <c r="O54" s="414"/>
      <c r="P54" s="489"/>
      <c r="Q54" s="414"/>
      <c r="R54" s="489"/>
      <c r="S54" s="414"/>
      <c r="T54" s="489"/>
      <c r="U54" s="414"/>
      <c r="V54" s="489"/>
      <c r="W54" s="414"/>
      <c r="X54" s="489"/>
      <c r="Y54" s="635"/>
      <c r="Z54" s="645"/>
      <c r="AA54" s="646"/>
      <c r="AB54" s="646"/>
      <c r="AC54" s="636"/>
      <c r="AD54" s="135" t="str">
        <f t="shared" si="1"/>
        <v/>
      </c>
    </row>
    <row r="55" spans="1:30" ht="26.1" hidden="1" customHeight="1">
      <c r="A55" s="131" t="s">
        <v>1255</v>
      </c>
      <c r="B55" s="424"/>
      <c r="C55" s="414"/>
      <c r="D55" s="414"/>
      <c r="E55" s="414"/>
      <c r="F55" s="489"/>
      <c r="G55" s="414"/>
      <c r="H55" s="489"/>
      <c r="I55" s="414"/>
      <c r="J55" s="489"/>
      <c r="K55" s="414"/>
      <c r="L55" s="489"/>
      <c r="M55" s="414"/>
      <c r="N55" s="489"/>
      <c r="O55" s="414"/>
      <c r="P55" s="489"/>
      <c r="Q55" s="414"/>
      <c r="R55" s="489"/>
      <c r="S55" s="414"/>
      <c r="T55" s="489"/>
      <c r="U55" s="414"/>
      <c r="V55" s="489"/>
      <c r="W55" s="414"/>
      <c r="X55" s="489"/>
      <c r="Y55" s="635"/>
      <c r="Z55" s="645"/>
      <c r="AA55" s="646"/>
      <c r="AB55" s="646"/>
      <c r="AC55" s="636"/>
      <c r="AD55" s="135" t="str">
        <f t="shared" si="1"/>
        <v/>
      </c>
    </row>
    <row r="56" spans="1:30" ht="26.1" hidden="1" customHeight="1">
      <c r="A56" s="131" t="s">
        <v>1256</v>
      </c>
      <c r="B56" s="424"/>
      <c r="C56" s="414"/>
      <c r="D56" s="414"/>
      <c r="E56" s="414"/>
      <c r="F56" s="489"/>
      <c r="G56" s="414"/>
      <c r="H56" s="489"/>
      <c r="I56" s="414"/>
      <c r="J56" s="489"/>
      <c r="K56" s="414"/>
      <c r="L56" s="489"/>
      <c r="M56" s="414"/>
      <c r="N56" s="489"/>
      <c r="O56" s="414"/>
      <c r="P56" s="489"/>
      <c r="Q56" s="414"/>
      <c r="R56" s="489"/>
      <c r="S56" s="414"/>
      <c r="T56" s="489"/>
      <c r="U56" s="414"/>
      <c r="V56" s="489"/>
      <c r="W56" s="414"/>
      <c r="X56" s="489"/>
      <c r="Y56" s="635"/>
      <c r="Z56" s="645"/>
      <c r="AA56" s="646"/>
      <c r="AB56" s="646"/>
      <c r="AC56" s="636"/>
      <c r="AD56" s="135" t="str">
        <f t="shared" si="1"/>
        <v/>
      </c>
    </row>
    <row r="57" spans="1:30" ht="26.1" hidden="1" customHeight="1">
      <c r="A57" s="131" t="s">
        <v>1257</v>
      </c>
      <c r="B57" s="424"/>
      <c r="C57" s="414"/>
      <c r="D57" s="414"/>
      <c r="E57" s="414"/>
      <c r="F57" s="489"/>
      <c r="G57" s="414"/>
      <c r="H57" s="489"/>
      <c r="I57" s="414"/>
      <c r="J57" s="489"/>
      <c r="K57" s="414"/>
      <c r="L57" s="489"/>
      <c r="M57" s="414"/>
      <c r="N57" s="489"/>
      <c r="O57" s="414"/>
      <c r="P57" s="489"/>
      <c r="Q57" s="414"/>
      <c r="R57" s="489"/>
      <c r="S57" s="414"/>
      <c r="T57" s="489"/>
      <c r="U57" s="414"/>
      <c r="V57" s="489"/>
      <c r="W57" s="414"/>
      <c r="X57" s="489"/>
      <c r="Y57" s="635"/>
      <c r="Z57" s="645"/>
      <c r="AA57" s="646"/>
      <c r="AB57" s="646"/>
      <c r="AC57" s="636"/>
      <c r="AD57" s="135" t="str">
        <f t="shared" si="1"/>
        <v/>
      </c>
    </row>
    <row r="58" spans="1:30" ht="26.1" hidden="1" customHeight="1">
      <c r="A58" s="131" t="s">
        <v>1258</v>
      </c>
      <c r="B58" s="424"/>
      <c r="C58" s="414"/>
      <c r="D58" s="414"/>
      <c r="E58" s="414"/>
      <c r="F58" s="489"/>
      <c r="G58" s="414"/>
      <c r="H58" s="489"/>
      <c r="I58" s="414"/>
      <c r="J58" s="489"/>
      <c r="K58" s="414"/>
      <c r="L58" s="489"/>
      <c r="M58" s="414"/>
      <c r="N58" s="489"/>
      <c r="O58" s="414"/>
      <c r="P58" s="489"/>
      <c r="Q58" s="414"/>
      <c r="R58" s="489"/>
      <c r="S58" s="414"/>
      <c r="T58" s="489"/>
      <c r="U58" s="414"/>
      <c r="V58" s="489"/>
      <c r="W58" s="414"/>
      <c r="X58" s="489"/>
      <c r="Y58" s="635"/>
      <c r="Z58" s="645"/>
      <c r="AA58" s="646"/>
      <c r="AB58" s="646"/>
      <c r="AC58" s="636"/>
      <c r="AD58" s="135" t="str">
        <f t="shared" si="1"/>
        <v/>
      </c>
    </row>
    <row r="59" spans="1:30"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635"/>
      <c r="Z59" s="645"/>
      <c r="AA59" s="646"/>
      <c r="AB59" s="646"/>
      <c r="AC59" s="636"/>
      <c r="AD59" s="135" t="str">
        <f t="shared" si="1"/>
        <v/>
      </c>
    </row>
    <row r="60" spans="1:30"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635"/>
      <c r="Z60" s="645"/>
      <c r="AA60" s="646"/>
      <c r="AB60" s="646"/>
      <c r="AC60" s="636"/>
      <c r="AD60" s="135" t="str">
        <f t="shared" si="1"/>
        <v/>
      </c>
    </row>
    <row r="61" spans="1:30"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635"/>
      <c r="Z61" s="645"/>
      <c r="AA61" s="646"/>
      <c r="AB61" s="646"/>
      <c r="AC61" s="636"/>
      <c r="AD61" s="135" t="str">
        <f t="shared" si="1"/>
        <v/>
      </c>
    </row>
    <row r="62" spans="1:30" ht="26.1" customHeight="1" thickBot="1">
      <c r="A62" s="415" t="s">
        <v>1101</v>
      </c>
      <c r="B62" s="416">
        <f>+SUM(B7:B61)</f>
        <v>0</v>
      </c>
      <c r="C62" s="416">
        <f t="shared" ref="C62:AC62" si="2">+SUM(C7:C61)</f>
        <v>0</v>
      </c>
      <c r="D62" s="416">
        <f t="shared" si="2"/>
        <v>0</v>
      </c>
      <c r="E62" s="416">
        <f t="shared" si="2"/>
        <v>0</v>
      </c>
      <c r="F62" s="416">
        <f t="shared" si="2"/>
        <v>0</v>
      </c>
      <c r="G62" s="416">
        <f t="shared" si="2"/>
        <v>0</v>
      </c>
      <c r="H62" s="416">
        <f t="shared" si="2"/>
        <v>0</v>
      </c>
      <c r="I62" s="416">
        <f t="shared" si="2"/>
        <v>0</v>
      </c>
      <c r="J62" s="416">
        <f t="shared" si="2"/>
        <v>0</v>
      </c>
      <c r="K62" s="416">
        <f t="shared" si="2"/>
        <v>0</v>
      </c>
      <c r="L62" s="416">
        <f t="shared" si="2"/>
        <v>0</v>
      </c>
      <c r="M62" s="416">
        <f t="shared" si="2"/>
        <v>0</v>
      </c>
      <c r="N62" s="416">
        <f t="shared" si="2"/>
        <v>0</v>
      </c>
      <c r="O62" s="416">
        <f t="shared" si="2"/>
        <v>0</v>
      </c>
      <c r="P62" s="416">
        <f t="shared" si="2"/>
        <v>0</v>
      </c>
      <c r="Q62" s="416">
        <f t="shared" si="2"/>
        <v>0</v>
      </c>
      <c r="R62" s="416">
        <f t="shared" si="2"/>
        <v>0</v>
      </c>
      <c r="S62" s="416">
        <f t="shared" si="2"/>
        <v>0</v>
      </c>
      <c r="T62" s="416">
        <f t="shared" si="2"/>
        <v>0</v>
      </c>
      <c r="U62" s="416">
        <f t="shared" si="2"/>
        <v>0</v>
      </c>
      <c r="V62" s="416">
        <f t="shared" si="2"/>
        <v>0</v>
      </c>
      <c r="W62" s="416">
        <f t="shared" si="2"/>
        <v>0</v>
      </c>
      <c r="X62" s="416">
        <f t="shared" si="2"/>
        <v>0</v>
      </c>
      <c r="Y62" s="644">
        <f t="shared" si="2"/>
        <v>0</v>
      </c>
      <c r="Z62" s="640">
        <f t="shared" si="2"/>
        <v>0</v>
      </c>
      <c r="AA62" s="641">
        <f t="shared" si="2"/>
        <v>0</v>
      </c>
      <c r="AB62" s="641">
        <f t="shared" si="2"/>
        <v>0</v>
      </c>
      <c r="AC62" s="642">
        <f t="shared" si="2"/>
        <v>0</v>
      </c>
      <c r="AD62" s="135" t="str">
        <f t="shared" si="1"/>
        <v/>
      </c>
    </row>
    <row r="64" spans="1:30">
      <c r="B64" s="133"/>
    </row>
    <row r="65" spans="2:27">
      <c r="B65" s="134"/>
      <c r="W65" s="132"/>
      <c r="X65" s="132"/>
      <c r="Y65" s="132"/>
      <c r="Z65" s="132"/>
      <c r="AA65" s="132"/>
    </row>
    <row r="68" spans="2:27">
      <c r="B68" s="134"/>
    </row>
    <row r="70" spans="2:27">
      <c r="B70" s="84"/>
    </row>
    <row r="71" spans="2:27" ht="13.8">
      <c r="B71" s="136"/>
    </row>
  </sheetData>
  <sheetProtection algorithmName="SHA-512" hashValue="uDZ3bk1meu+2+BVCBrnOWl2fkRQ6RRvI1E5xOBH2usElyyOhOH2BYJ+Yy/YwRi3y0dOwxBCzUi/8agHvyVoJnw==" saltValue="LgOPp9k9KhhMx1rGAIh1zA==" spinCount="100000" sheet="1" objects="1" scenarios="1"/>
  <conditionalFormatting sqref="C1:F1">
    <cfRule type="containsText" dxfId="49" priority="4" operator="containsText" text="Errors">
      <formula>NOT(ISERROR(SEARCH("Errors",C1)))</formula>
    </cfRule>
  </conditionalFormatting>
  <conditionalFormatting sqref="G1:H1">
    <cfRule type="containsText" dxfId="48" priority="3" operator="containsText" text="Errors">
      <formula>NOT(ISERROR(SEARCH("Errors",G1)))</formula>
    </cfRule>
  </conditionalFormatting>
  <dataValidations count="4">
    <dataValidation type="list" showInputMessage="1" showErrorMessage="1" sqref="A2" xr:uid="{ECE5DC00-F911-4864-93CD-0FB408BEF20D}">
      <formula1>CAU</formula1>
    </dataValidation>
    <dataValidation type="whole" allowBlank="1" showInputMessage="1" showErrorMessage="1" errorTitle="Data Validation" error="Please enter a whole number between 0 and 2147483647." sqref="C22:AC61 B22:B44 B62:AC62 B7:AC20" xr:uid="{92DA74F3-967B-4C4F-94EA-1D935F4317A6}">
      <formula1>0</formula1>
      <formula2>10000000000</formula2>
    </dataValidation>
    <dataValidation type="whole" allowBlank="1" showInputMessage="1" showErrorMessage="1" errorTitle="Data Validation" error="Please enter a whole number, do not use cents." sqref="B21:Y21" xr:uid="{17E12CD8-8AF3-4A6B-99C1-650E449B4B7E}">
      <formula1>-10000000000</formula1>
      <formula2>10000000000</formula2>
    </dataValidation>
    <dataValidation type="whole" allowBlank="1" showInputMessage="1" showErrorMessage="1" errorTitle="Data Validation" error="Please enter a whole number - do not use cents." sqref="Z21:AC21" xr:uid="{02063B26-75DD-4B45-8364-CE63B3F7A74A}">
      <formula1>-10000000000</formula1>
      <formula2>10000000000</formula2>
    </dataValidation>
  </dataValidations>
  <pageMargins left="0.5" right="0.5" top="0.75" bottom="1" header="0.5" footer="0.5"/>
  <pageSetup fitToWidth="2" orientation="landscape"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06133-8388-4293-B1ED-8E351136AA15}">
  <sheetPr codeName="Sheet17">
    <tabColor theme="8" tint="0.39997558519241921"/>
    <pageSetUpPr fitToPage="1"/>
  </sheetPr>
  <dimension ref="A1:AH71"/>
  <sheetViews>
    <sheetView workbookViewId="0">
      <pane xSplit="1" ySplit="38" topLeftCell="B39" activePane="bottomRight" state="frozen"/>
      <selection activeCell="D14" sqref="D14"/>
      <selection pane="topRight" activeCell="D14" sqref="D14"/>
      <selection pane="bottomLeft" activeCell="D14" sqref="D14"/>
      <selection pane="bottomRight" activeCell="C45" sqref="C45"/>
    </sheetView>
  </sheetViews>
  <sheetFormatPr defaultColWidth="8.88671875" defaultRowHeight="13.2"/>
  <cols>
    <col min="1" max="1" width="30.6640625" style="121" customWidth="1"/>
    <col min="2" max="3" width="15.6640625" style="121" customWidth="1"/>
    <col min="4" max="5" width="15.6640625" style="121" hidden="1" customWidth="1"/>
    <col min="6" max="11" width="15.6640625" style="121" customWidth="1"/>
    <col min="12" max="13" width="15.6640625" style="121" hidden="1" customWidth="1"/>
    <col min="14" max="15" width="15.6640625" style="121" customWidth="1"/>
    <col min="16" max="17" width="15.6640625" style="121" hidden="1" customWidth="1"/>
    <col min="18" max="25" width="15.6640625" style="121" customWidth="1"/>
    <col min="26" max="29" width="25.6640625" style="121" customWidth="1"/>
    <col min="30" max="30" width="2" style="135" customWidth="1"/>
    <col min="31" max="31" width="1.6640625" style="135" customWidth="1"/>
    <col min="32" max="32" width="35.109375" style="121" customWidth="1"/>
    <col min="33" max="33" width="50" style="121" customWidth="1"/>
    <col min="34" max="16384" width="8.88671875" style="121"/>
  </cols>
  <sheetData>
    <row r="1" spans="1:33" ht="13.8" thickBot="1">
      <c r="A1" s="418" t="s">
        <v>1280</v>
      </c>
      <c r="B1" s="138"/>
      <c r="C1" s="428"/>
      <c r="G1" s="648" t="str">
        <f>IF('Compliance Issues'!Q2="x","Errors exist, see the Compliance Issues tab.","")</f>
        <v/>
      </c>
      <c r="H1" s="648"/>
      <c r="I1" s="649"/>
      <c r="J1" s="123"/>
      <c r="M1" s="140"/>
      <c r="N1" s="140"/>
      <c r="Q1" s="123"/>
      <c r="R1" s="123"/>
      <c r="W1" s="123"/>
      <c r="X1" s="123"/>
      <c r="Y1" s="123"/>
      <c r="Z1" s="123"/>
      <c r="AA1" s="123"/>
    </row>
    <row r="2" spans="1:33" ht="16.2" thickBot="1">
      <c r="A2" s="117">
        <f>IIIB!A2</f>
        <v>0</v>
      </c>
      <c r="B2" s="120"/>
      <c r="C2" s="124" t="str">
        <f>IIIB!C2</f>
        <v>January 2021</v>
      </c>
      <c r="G2" s="419" t="str">
        <f>LOOKUP(C2,'Addl Info'!A21:A34,'Addl Info'!B21:B34)</f>
        <v>01-2021 - 12-2021</v>
      </c>
      <c r="H2" s="494"/>
      <c r="I2" s="420" t="e">
        <f>IF(G2="Non-Submission Period",0,LOOKUP(A2,Allocations!A5:A125,Allocations!K5:K125))</f>
        <v>#N/A</v>
      </c>
      <c r="J2" s="496"/>
      <c r="M2" s="140"/>
      <c r="N2" s="140"/>
      <c r="U2" s="142"/>
      <c r="V2" s="142"/>
      <c r="W2" s="123"/>
      <c r="X2" s="123"/>
      <c r="Y2" s="123"/>
      <c r="Z2" s="123"/>
      <c r="AA2" s="123"/>
    </row>
    <row r="3" spans="1:33">
      <c r="B3" s="120"/>
      <c r="G3" s="421" t="s">
        <v>1225</v>
      </c>
      <c r="H3" s="495"/>
      <c r="I3" s="422" t="e">
        <f>I2-C62-'IIIE 18 and under or Disbl'!C62</f>
        <v>#N/A</v>
      </c>
      <c r="J3" s="650" t="s">
        <v>1281</v>
      </c>
      <c r="L3" s="650"/>
      <c r="Q3" s="120"/>
      <c r="R3" s="120"/>
      <c r="S3" s="120"/>
      <c r="T3" s="120"/>
      <c r="U3" s="120"/>
      <c r="V3" s="120"/>
      <c r="W3" s="123"/>
      <c r="X3" s="123"/>
      <c r="Y3" s="123"/>
      <c r="Z3" s="123"/>
      <c r="AA3" s="123"/>
    </row>
    <row r="4" spans="1:33">
      <c r="B4" s="123"/>
      <c r="O4" s="650"/>
      <c r="P4" s="650"/>
      <c r="Q4" s="120"/>
      <c r="R4" s="120"/>
      <c r="S4" s="120"/>
      <c r="T4" s="120"/>
      <c r="U4" s="120"/>
      <c r="V4" s="120"/>
      <c r="W4" s="123"/>
      <c r="X4" s="123"/>
      <c r="Y4" s="123"/>
      <c r="Z4" s="123"/>
      <c r="AA4" s="123"/>
    </row>
    <row r="5" spans="1:33" ht="13.8" thickBot="1">
      <c r="A5" s="143"/>
      <c r="B5" s="144"/>
      <c r="C5" s="129"/>
      <c r="D5" s="145"/>
      <c r="E5" s="145"/>
      <c r="F5" s="145"/>
      <c r="O5" s="129"/>
      <c r="P5" s="129"/>
      <c r="Q5" s="129"/>
      <c r="R5" s="129"/>
      <c r="S5" s="129"/>
      <c r="T5" s="129"/>
      <c r="U5" s="129"/>
      <c r="V5" s="129"/>
      <c r="W5" s="129"/>
      <c r="X5" s="129"/>
      <c r="Y5" s="130"/>
      <c r="Z5" s="123"/>
      <c r="AA5" s="123"/>
    </row>
    <row r="6" spans="1:33" ht="77.099999999999994" customHeight="1">
      <c r="A6" s="539" t="s">
        <v>1226</v>
      </c>
      <c r="B6" s="721" t="s">
        <v>1451</v>
      </c>
      <c r="C6" s="721" t="s">
        <v>1452</v>
      </c>
      <c r="D6" s="539" t="s">
        <v>1227</v>
      </c>
      <c r="E6" s="539" t="s">
        <v>1228</v>
      </c>
      <c r="F6" s="539" t="s">
        <v>1430</v>
      </c>
      <c r="G6" s="539" t="s">
        <v>1080</v>
      </c>
      <c r="H6" s="539" t="s">
        <v>1431</v>
      </c>
      <c r="I6" s="539" t="s">
        <v>1082</v>
      </c>
      <c r="J6" s="539" t="s">
        <v>1432</v>
      </c>
      <c r="K6" s="539" t="s">
        <v>1433</v>
      </c>
      <c r="L6" s="539" t="s">
        <v>1434</v>
      </c>
      <c r="M6" s="539" t="s">
        <v>1229</v>
      </c>
      <c r="N6" s="539" t="s">
        <v>1435</v>
      </c>
      <c r="O6" s="539" t="s">
        <v>1084</v>
      </c>
      <c r="P6" s="539" t="s">
        <v>1436</v>
      </c>
      <c r="Q6" s="539" t="s">
        <v>1230</v>
      </c>
      <c r="R6" s="539" t="s">
        <v>1437</v>
      </c>
      <c r="S6" s="539" t="s">
        <v>1087</v>
      </c>
      <c r="T6" s="539" t="s">
        <v>1438</v>
      </c>
      <c r="U6" s="539" t="s">
        <v>1089</v>
      </c>
      <c r="V6" s="539" t="s">
        <v>1439</v>
      </c>
      <c r="W6" s="539" t="s">
        <v>1231</v>
      </c>
      <c r="X6" s="539" t="s">
        <v>1440</v>
      </c>
      <c r="Y6" s="643" t="s">
        <v>1232</v>
      </c>
      <c r="Z6" s="564" t="s">
        <v>1441</v>
      </c>
      <c r="AA6" s="565" t="s">
        <v>1557</v>
      </c>
      <c r="AB6" s="565" t="s">
        <v>1094</v>
      </c>
      <c r="AC6" s="566" t="s">
        <v>1558</v>
      </c>
      <c r="AF6" s="557" t="s">
        <v>1518</v>
      </c>
      <c r="AG6" s="557" t="s">
        <v>1517</v>
      </c>
    </row>
    <row r="7" spans="1:33" ht="26.1" hidden="1" customHeight="1">
      <c r="A7" s="413" t="s">
        <v>357</v>
      </c>
      <c r="B7" s="414"/>
      <c r="C7" s="414"/>
      <c r="D7" s="414"/>
      <c r="E7" s="414"/>
      <c r="F7" s="489"/>
      <c r="G7" s="414"/>
      <c r="H7" s="489"/>
      <c r="I7" s="414"/>
      <c r="J7" s="489"/>
      <c r="K7" s="414"/>
      <c r="L7" s="489"/>
      <c r="M7" s="414"/>
      <c r="N7" s="489"/>
      <c r="O7" s="414"/>
      <c r="P7" s="489"/>
      <c r="Q7" s="414"/>
      <c r="R7" s="489"/>
      <c r="S7" s="414"/>
      <c r="T7" s="489"/>
      <c r="U7" s="414"/>
      <c r="V7" s="489"/>
      <c r="W7" s="414"/>
      <c r="X7" s="489"/>
      <c r="Y7" s="635"/>
      <c r="Z7" s="635"/>
      <c r="AA7" s="635"/>
      <c r="AB7" s="635"/>
      <c r="AC7" s="635"/>
      <c r="AD7" s="135" t="str">
        <f t="shared" ref="AD7:AD38" si="0">IF(AND(AC7&gt;0,C7=0),"x","")</f>
        <v/>
      </c>
    </row>
    <row r="8" spans="1:33" ht="26.1" hidden="1" customHeight="1">
      <c r="A8" s="413" t="s">
        <v>360</v>
      </c>
      <c r="B8" s="414"/>
      <c r="C8" s="414"/>
      <c r="D8" s="414"/>
      <c r="E8" s="414"/>
      <c r="F8" s="489"/>
      <c r="G8" s="414"/>
      <c r="H8" s="489"/>
      <c r="I8" s="414"/>
      <c r="J8" s="489"/>
      <c r="K8" s="414"/>
      <c r="L8" s="489"/>
      <c r="M8" s="414"/>
      <c r="N8" s="489"/>
      <c r="O8" s="414"/>
      <c r="P8" s="489"/>
      <c r="Q8" s="414"/>
      <c r="R8" s="489"/>
      <c r="S8" s="414"/>
      <c r="T8" s="489"/>
      <c r="U8" s="414"/>
      <c r="V8" s="489"/>
      <c r="W8" s="414"/>
      <c r="X8" s="489"/>
      <c r="Y8" s="635"/>
      <c r="Z8" s="635"/>
      <c r="AA8" s="635"/>
      <c r="AB8" s="635"/>
      <c r="AC8" s="635"/>
      <c r="AD8" s="135" t="str">
        <f t="shared" si="0"/>
        <v/>
      </c>
    </row>
    <row r="9" spans="1:33" ht="26.1" hidden="1" customHeight="1">
      <c r="A9" s="413" t="s">
        <v>368</v>
      </c>
      <c r="B9" s="414"/>
      <c r="C9" s="414"/>
      <c r="D9" s="414"/>
      <c r="E9" s="414"/>
      <c r="F9" s="489"/>
      <c r="G9" s="414"/>
      <c r="H9" s="489"/>
      <c r="I9" s="414"/>
      <c r="J9" s="489"/>
      <c r="K9" s="414"/>
      <c r="L9" s="489"/>
      <c r="M9" s="414"/>
      <c r="N9" s="489"/>
      <c r="O9" s="414"/>
      <c r="P9" s="489"/>
      <c r="Q9" s="414"/>
      <c r="R9" s="489"/>
      <c r="S9" s="414"/>
      <c r="T9" s="489"/>
      <c r="U9" s="414"/>
      <c r="V9" s="489"/>
      <c r="W9" s="414"/>
      <c r="X9" s="489"/>
      <c r="Y9" s="635"/>
      <c r="Z9" s="635"/>
      <c r="AA9" s="635"/>
      <c r="AB9" s="635"/>
      <c r="AC9" s="635"/>
      <c r="AD9" s="135" t="str">
        <f t="shared" si="0"/>
        <v/>
      </c>
    </row>
    <row r="10" spans="1:33" ht="26.1" hidden="1" customHeight="1">
      <c r="A10" s="413" t="s">
        <v>376</v>
      </c>
      <c r="B10" s="414"/>
      <c r="C10" s="414"/>
      <c r="D10" s="414"/>
      <c r="E10" s="414"/>
      <c r="F10" s="489"/>
      <c r="G10" s="414"/>
      <c r="H10" s="489"/>
      <c r="I10" s="414"/>
      <c r="J10" s="489"/>
      <c r="K10" s="414"/>
      <c r="L10" s="489"/>
      <c r="M10" s="414"/>
      <c r="N10" s="489"/>
      <c r="O10" s="414"/>
      <c r="P10" s="489"/>
      <c r="Q10" s="414"/>
      <c r="R10" s="489"/>
      <c r="S10" s="414"/>
      <c r="T10" s="489"/>
      <c r="U10" s="414"/>
      <c r="V10" s="489"/>
      <c r="W10" s="414"/>
      <c r="X10" s="489"/>
      <c r="Y10" s="635"/>
      <c r="Z10" s="635"/>
      <c r="AA10" s="635"/>
      <c r="AB10" s="635"/>
      <c r="AC10" s="635"/>
      <c r="AD10" s="135" t="str">
        <f t="shared" si="0"/>
        <v/>
      </c>
    </row>
    <row r="11" spans="1:33" ht="26.1" hidden="1" customHeight="1">
      <c r="A11" s="413" t="s">
        <v>1233</v>
      </c>
      <c r="B11" s="414"/>
      <c r="C11" s="414"/>
      <c r="D11" s="414"/>
      <c r="E11" s="414"/>
      <c r="F11" s="489"/>
      <c r="G11" s="414"/>
      <c r="H11" s="489"/>
      <c r="I11" s="414"/>
      <c r="J11" s="489"/>
      <c r="K11" s="414"/>
      <c r="L11" s="489"/>
      <c r="M11" s="414"/>
      <c r="N11" s="489"/>
      <c r="O11" s="414"/>
      <c r="P11" s="489"/>
      <c r="Q11" s="414"/>
      <c r="R11" s="489"/>
      <c r="S11" s="414"/>
      <c r="T11" s="489"/>
      <c r="U11" s="414"/>
      <c r="V11" s="489"/>
      <c r="W11" s="414"/>
      <c r="X11" s="489"/>
      <c r="Y11" s="635"/>
      <c r="Z11" s="635"/>
      <c r="AA11" s="635"/>
      <c r="AB11" s="635"/>
      <c r="AC11" s="635"/>
      <c r="AD11" s="135" t="str">
        <f t="shared" si="0"/>
        <v/>
      </c>
    </row>
    <row r="12" spans="1:33" ht="26.1" hidden="1" customHeight="1">
      <c r="A12" s="413" t="s">
        <v>407</v>
      </c>
      <c r="B12" s="414"/>
      <c r="C12" s="414"/>
      <c r="D12" s="414"/>
      <c r="E12" s="414"/>
      <c r="F12" s="489"/>
      <c r="G12" s="414"/>
      <c r="H12" s="489"/>
      <c r="I12" s="414"/>
      <c r="J12" s="489"/>
      <c r="K12" s="414"/>
      <c r="L12" s="489"/>
      <c r="M12" s="414"/>
      <c r="N12" s="489"/>
      <c r="O12" s="414"/>
      <c r="P12" s="489"/>
      <c r="Q12" s="414"/>
      <c r="R12" s="489"/>
      <c r="S12" s="414"/>
      <c r="T12" s="489"/>
      <c r="U12" s="414"/>
      <c r="V12" s="489"/>
      <c r="W12" s="414"/>
      <c r="X12" s="489"/>
      <c r="Y12" s="635"/>
      <c r="Z12" s="635"/>
      <c r="AA12" s="635"/>
      <c r="AB12" s="635"/>
      <c r="AC12" s="635"/>
      <c r="AD12" s="135" t="str">
        <f t="shared" si="0"/>
        <v/>
      </c>
    </row>
    <row r="13" spans="1:33" ht="26.1" hidden="1" customHeight="1">
      <c r="A13" s="413" t="s">
        <v>411</v>
      </c>
      <c r="B13" s="414"/>
      <c r="C13" s="414"/>
      <c r="D13" s="414"/>
      <c r="E13" s="414"/>
      <c r="F13" s="489"/>
      <c r="G13" s="414"/>
      <c r="H13" s="489"/>
      <c r="I13" s="414"/>
      <c r="J13" s="489"/>
      <c r="K13" s="414"/>
      <c r="L13" s="489"/>
      <c r="M13" s="414"/>
      <c r="N13" s="489"/>
      <c r="O13" s="414"/>
      <c r="P13" s="489"/>
      <c r="Q13" s="414"/>
      <c r="R13" s="489"/>
      <c r="S13" s="414"/>
      <c r="T13" s="489"/>
      <c r="U13" s="414"/>
      <c r="V13" s="489"/>
      <c r="W13" s="414"/>
      <c r="X13" s="489"/>
      <c r="Y13" s="635"/>
      <c r="Z13" s="635"/>
      <c r="AA13" s="635"/>
      <c r="AB13" s="635"/>
      <c r="AC13" s="635"/>
      <c r="AD13" s="135" t="str">
        <f t="shared" si="0"/>
        <v/>
      </c>
    </row>
    <row r="14" spans="1:33" ht="26.1" hidden="1" customHeight="1">
      <c r="A14" s="413" t="s">
        <v>413</v>
      </c>
      <c r="B14" s="414"/>
      <c r="C14" s="414"/>
      <c r="D14" s="414"/>
      <c r="E14" s="414"/>
      <c r="F14" s="489"/>
      <c r="G14" s="414"/>
      <c r="H14" s="489"/>
      <c r="I14" s="414"/>
      <c r="J14" s="489"/>
      <c r="K14" s="414"/>
      <c r="L14" s="489"/>
      <c r="M14" s="414"/>
      <c r="N14" s="489"/>
      <c r="O14" s="414"/>
      <c r="P14" s="489"/>
      <c r="Q14" s="414"/>
      <c r="R14" s="489"/>
      <c r="S14" s="414"/>
      <c r="T14" s="489"/>
      <c r="U14" s="414"/>
      <c r="V14" s="489"/>
      <c r="W14" s="414"/>
      <c r="X14" s="489"/>
      <c r="Y14" s="635"/>
      <c r="Z14" s="635"/>
      <c r="AA14" s="635"/>
      <c r="AB14" s="635"/>
      <c r="AC14" s="635"/>
      <c r="AD14" s="135" t="str">
        <f t="shared" si="0"/>
        <v/>
      </c>
    </row>
    <row r="15" spans="1:33" ht="26.1" hidden="1" customHeight="1">
      <c r="A15" s="413" t="s">
        <v>1234</v>
      </c>
      <c r="B15" s="414"/>
      <c r="C15" s="414"/>
      <c r="D15" s="414"/>
      <c r="E15" s="414"/>
      <c r="F15" s="489"/>
      <c r="G15" s="414"/>
      <c r="H15" s="489"/>
      <c r="I15" s="414"/>
      <c r="J15" s="489"/>
      <c r="K15" s="414"/>
      <c r="L15" s="489"/>
      <c r="M15" s="414"/>
      <c r="N15" s="489"/>
      <c r="O15" s="414"/>
      <c r="P15" s="489"/>
      <c r="Q15" s="414"/>
      <c r="R15" s="489"/>
      <c r="S15" s="414"/>
      <c r="T15" s="489"/>
      <c r="U15" s="414"/>
      <c r="V15" s="489"/>
      <c r="W15" s="414"/>
      <c r="X15" s="489"/>
      <c r="Y15" s="635"/>
      <c r="Z15" s="635"/>
      <c r="AA15" s="635"/>
      <c r="AB15" s="635"/>
      <c r="AC15" s="635"/>
      <c r="AD15" s="135" t="str">
        <f t="shared" si="0"/>
        <v/>
      </c>
    </row>
    <row r="16" spans="1:33" ht="26.1" hidden="1" customHeight="1">
      <c r="A16" s="413" t="s">
        <v>1235</v>
      </c>
      <c r="B16" s="414"/>
      <c r="C16" s="414"/>
      <c r="D16" s="414"/>
      <c r="E16" s="414"/>
      <c r="F16" s="489"/>
      <c r="G16" s="414"/>
      <c r="H16" s="489"/>
      <c r="I16" s="414"/>
      <c r="J16" s="489"/>
      <c r="K16" s="414"/>
      <c r="L16" s="489"/>
      <c r="M16" s="414"/>
      <c r="N16" s="489"/>
      <c r="O16" s="414"/>
      <c r="P16" s="489"/>
      <c r="Q16" s="414"/>
      <c r="R16" s="489"/>
      <c r="S16" s="414"/>
      <c r="T16" s="489"/>
      <c r="U16" s="414"/>
      <c r="V16" s="489"/>
      <c r="W16" s="414"/>
      <c r="X16" s="489"/>
      <c r="Y16" s="635"/>
      <c r="Z16" s="635"/>
      <c r="AA16" s="635"/>
      <c r="AB16" s="635"/>
      <c r="AC16" s="635"/>
      <c r="AD16" s="135" t="str">
        <f t="shared" si="0"/>
        <v/>
      </c>
    </row>
    <row r="17" spans="1:30" ht="26.1" hidden="1" customHeight="1">
      <c r="A17" s="413" t="s">
        <v>480</v>
      </c>
      <c r="B17" s="414"/>
      <c r="C17" s="414"/>
      <c r="D17" s="414"/>
      <c r="E17" s="414"/>
      <c r="F17" s="489"/>
      <c r="G17" s="414"/>
      <c r="H17" s="489"/>
      <c r="I17" s="414"/>
      <c r="J17" s="489"/>
      <c r="K17" s="414"/>
      <c r="L17" s="489"/>
      <c r="M17" s="414"/>
      <c r="N17" s="489"/>
      <c r="O17" s="414"/>
      <c r="P17" s="489"/>
      <c r="Q17" s="414"/>
      <c r="R17" s="489"/>
      <c r="S17" s="414"/>
      <c r="T17" s="489"/>
      <c r="U17" s="414"/>
      <c r="V17" s="489"/>
      <c r="W17" s="414"/>
      <c r="X17" s="489"/>
      <c r="Y17" s="635"/>
      <c r="Z17" s="635"/>
      <c r="AA17" s="635"/>
      <c r="AB17" s="635"/>
      <c r="AC17" s="635"/>
      <c r="AD17" s="135" t="str">
        <f t="shared" si="0"/>
        <v/>
      </c>
    </row>
    <row r="18" spans="1:30" ht="26.1" hidden="1" customHeight="1">
      <c r="A18" s="413" t="s">
        <v>504</v>
      </c>
      <c r="B18" s="414"/>
      <c r="C18" s="414"/>
      <c r="D18" s="414"/>
      <c r="E18" s="414"/>
      <c r="F18" s="489"/>
      <c r="G18" s="414"/>
      <c r="H18" s="489"/>
      <c r="I18" s="414"/>
      <c r="J18" s="489"/>
      <c r="K18" s="414"/>
      <c r="L18" s="489"/>
      <c r="M18" s="414"/>
      <c r="N18" s="489"/>
      <c r="O18" s="414"/>
      <c r="P18" s="489"/>
      <c r="Q18" s="414"/>
      <c r="R18" s="489"/>
      <c r="S18" s="414"/>
      <c r="T18" s="489"/>
      <c r="U18" s="414"/>
      <c r="V18" s="489"/>
      <c r="W18" s="414"/>
      <c r="X18" s="489"/>
      <c r="Y18" s="635"/>
      <c r="Z18" s="635"/>
      <c r="AA18" s="635"/>
      <c r="AB18" s="635"/>
      <c r="AC18" s="635"/>
      <c r="AD18" s="135" t="str">
        <f t="shared" si="0"/>
        <v/>
      </c>
    </row>
    <row r="19" spans="1:30" ht="26.1" hidden="1" customHeight="1">
      <c r="A19" s="413" t="s">
        <v>1236</v>
      </c>
      <c r="B19" s="414"/>
      <c r="C19" s="414"/>
      <c r="D19" s="414"/>
      <c r="E19" s="414"/>
      <c r="F19" s="489"/>
      <c r="G19" s="414"/>
      <c r="H19" s="489"/>
      <c r="I19" s="414"/>
      <c r="J19" s="489"/>
      <c r="K19" s="414"/>
      <c r="L19" s="489"/>
      <c r="M19" s="414"/>
      <c r="N19" s="489"/>
      <c r="O19" s="414"/>
      <c r="P19" s="489"/>
      <c r="Q19" s="414"/>
      <c r="R19" s="489"/>
      <c r="S19" s="414"/>
      <c r="T19" s="489"/>
      <c r="U19" s="414"/>
      <c r="V19" s="489"/>
      <c r="W19" s="414"/>
      <c r="X19" s="489"/>
      <c r="Y19" s="635"/>
      <c r="Z19" s="635"/>
      <c r="AA19" s="635"/>
      <c r="AB19" s="635"/>
      <c r="AC19" s="635"/>
      <c r="AD19" s="135" t="str">
        <f t="shared" si="0"/>
        <v/>
      </c>
    </row>
    <row r="20" spans="1:30" ht="26.1" hidden="1" customHeight="1">
      <c r="A20" s="413" t="s">
        <v>509</v>
      </c>
      <c r="B20" s="414"/>
      <c r="C20" s="414"/>
      <c r="D20" s="414"/>
      <c r="E20" s="414"/>
      <c r="F20" s="489"/>
      <c r="G20" s="414"/>
      <c r="H20" s="489"/>
      <c r="I20" s="414"/>
      <c r="J20" s="489"/>
      <c r="K20" s="414"/>
      <c r="L20" s="489"/>
      <c r="M20" s="414"/>
      <c r="N20" s="489"/>
      <c r="O20" s="414"/>
      <c r="P20" s="489"/>
      <c r="Q20" s="414"/>
      <c r="R20" s="489"/>
      <c r="S20" s="414"/>
      <c r="T20" s="489"/>
      <c r="U20" s="414"/>
      <c r="V20" s="489"/>
      <c r="W20" s="414"/>
      <c r="X20" s="489"/>
      <c r="Y20" s="635"/>
      <c r="Z20" s="635"/>
      <c r="AA20" s="635"/>
      <c r="AB20" s="635"/>
      <c r="AC20" s="635"/>
      <c r="AD20" s="135" t="str">
        <f t="shared" si="0"/>
        <v/>
      </c>
    </row>
    <row r="21" spans="1:30" ht="26.1" hidden="1" customHeight="1">
      <c r="A21" s="413" t="s">
        <v>1237</v>
      </c>
      <c r="B21" s="414"/>
      <c r="C21" s="414"/>
      <c r="D21" s="414"/>
      <c r="E21" s="414"/>
      <c r="F21" s="489"/>
      <c r="G21" s="414"/>
      <c r="H21" s="489"/>
      <c r="I21" s="414"/>
      <c r="J21" s="489"/>
      <c r="K21" s="414"/>
      <c r="L21" s="489"/>
      <c r="M21" s="414"/>
      <c r="N21" s="489"/>
      <c r="O21" s="414"/>
      <c r="P21" s="489"/>
      <c r="Q21" s="414"/>
      <c r="R21" s="489"/>
      <c r="S21" s="414"/>
      <c r="T21" s="489"/>
      <c r="U21" s="414"/>
      <c r="V21" s="489"/>
      <c r="W21" s="414"/>
      <c r="X21" s="489"/>
      <c r="Y21" s="635"/>
      <c r="Z21" s="635"/>
      <c r="AA21" s="635"/>
      <c r="AB21" s="635"/>
      <c r="AC21" s="635"/>
      <c r="AD21" s="135" t="str">
        <f t="shared" si="0"/>
        <v/>
      </c>
    </row>
    <row r="22" spans="1:30" ht="26.1" hidden="1" customHeight="1">
      <c r="A22" s="413" t="s">
        <v>1238</v>
      </c>
      <c r="B22" s="414"/>
      <c r="C22" s="414"/>
      <c r="D22" s="414"/>
      <c r="E22" s="414"/>
      <c r="F22" s="489"/>
      <c r="G22" s="414"/>
      <c r="H22" s="489"/>
      <c r="I22" s="414"/>
      <c r="J22" s="489"/>
      <c r="K22" s="414"/>
      <c r="L22" s="489"/>
      <c r="M22" s="414"/>
      <c r="N22" s="489"/>
      <c r="O22" s="414"/>
      <c r="P22" s="489"/>
      <c r="Q22" s="414"/>
      <c r="R22" s="489"/>
      <c r="S22" s="414"/>
      <c r="T22" s="489"/>
      <c r="U22" s="414"/>
      <c r="V22" s="489"/>
      <c r="W22" s="414"/>
      <c r="X22" s="489"/>
      <c r="Y22" s="635"/>
      <c r="Z22" s="635"/>
      <c r="AA22" s="635"/>
      <c r="AB22" s="635"/>
      <c r="AC22" s="635"/>
      <c r="AD22" s="135" t="str">
        <f t="shared" si="0"/>
        <v/>
      </c>
    </row>
    <row r="23" spans="1:30" ht="26.1" hidden="1" customHeight="1">
      <c r="A23" s="413" t="s">
        <v>1239</v>
      </c>
      <c r="B23" s="414"/>
      <c r="C23" s="414"/>
      <c r="D23" s="414"/>
      <c r="E23" s="414"/>
      <c r="F23" s="489"/>
      <c r="G23" s="414"/>
      <c r="H23" s="489"/>
      <c r="I23" s="414"/>
      <c r="J23" s="489"/>
      <c r="K23" s="414"/>
      <c r="L23" s="489"/>
      <c r="M23" s="414"/>
      <c r="N23" s="489"/>
      <c r="O23" s="414"/>
      <c r="P23" s="489"/>
      <c r="Q23" s="414"/>
      <c r="R23" s="489"/>
      <c r="S23" s="414"/>
      <c r="T23" s="489"/>
      <c r="U23" s="414"/>
      <c r="V23" s="489"/>
      <c r="W23" s="414"/>
      <c r="X23" s="489"/>
      <c r="Y23" s="635"/>
      <c r="Z23" s="635"/>
      <c r="AA23" s="635"/>
      <c r="AB23" s="635"/>
      <c r="AC23" s="635"/>
      <c r="AD23" s="135" t="str">
        <f t="shared" si="0"/>
        <v/>
      </c>
    </row>
    <row r="24" spans="1:30" ht="26.1" hidden="1" customHeight="1">
      <c r="A24" s="413" t="s">
        <v>1240</v>
      </c>
      <c r="B24" s="414"/>
      <c r="C24" s="414"/>
      <c r="D24" s="414"/>
      <c r="E24" s="414"/>
      <c r="F24" s="489"/>
      <c r="G24" s="414"/>
      <c r="H24" s="489"/>
      <c r="I24" s="414"/>
      <c r="J24" s="489"/>
      <c r="K24" s="414"/>
      <c r="L24" s="489"/>
      <c r="M24" s="414"/>
      <c r="N24" s="489"/>
      <c r="O24" s="414"/>
      <c r="P24" s="489"/>
      <c r="Q24" s="414"/>
      <c r="R24" s="489"/>
      <c r="S24" s="414"/>
      <c r="T24" s="489"/>
      <c r="U24" s="414"/>
      <c r="V24" s="489"/>
      <c r="W24" s="414"/>
      <c r="X24" s="489"/>
      <c r="Y24" s="635"/>
      <c r="Z24" s="635"/>
      <c r="AA24" s="635"/>
      <c r="AB24" s="635"/>
      <c r="AC24" s="635"/>
      <c r="AD24" s="135" t="str">
        <f t="shared" si="0"/>
        <v/>
      </c>
    </row>
    <row r="25" spans="1:30" ht="26.1" hidden="1" customHeight="1">
      <c r="A25" s="413" t="s">
        <v>574</v>
      </c>
      <c r="B25" s="414"/>
      <c r="C25" s="414"/>
      <c r="D25" s="414"/>
      <c r="E25" s="414"/>
      <c r="F25" s="489"/>
      <c r="G25" s="414"/>
      <c r="H25" s="489"/>
      <c r="I25" s="414"/>
      <c r="J25" s="489"/>
      <c r="K25" s="414"/>
      <c r="L25" s="489"/>
      <c r="M25" s="414"/>
      <c r="N25" s="489"/>
      <c r="O25" s="414"/>
      <c r="P25" s="489"/>
      <c r="Q25" s="414"/>
      <c r="R25" s="489"/>
      <c r="S25" s="414"/>
      <c r="T25" s="489"/>
      <c r="U25" s="414"/>
      <c r="V25" s="489"/>
      <c r="W25" s="414"/>
      <c r="X25" s="489"/>
      <c r="Y25" s="635"/>
      <c r="Z25" s="635"/>
      <c r="AA25" s="635"/>
      <c r="AB25" s="635"/>
      <c r="AC25" s="635"/>
      <c r="AD25" s="135" t="str">
        <f t="shared" si="0"/>
        <v/>
      </c>
    </row>
    <row r="26" spans="1:30" ht="26.1" hidden="1" customHeight="1">
      <c r="A26" s="413" t="s">
        <v>578</v>
      </c>
      <c r="B26" s="414"/>
      <c r="C26" s="414"/>
      <c r="D26" s="414"/>
      <c r="E26" s="414"/>
      <c r="F26" s="489"/>
      <c r="G26" s="414"/>
      <c r="H26" s="489"/>
      <c r="I26" s="414"/>
      <c r="J26" s="489"/>
      <c r="K26" s="414"/>
      <c r="L26" s="489"/>
      <c r="M26" s="414"/>
      <c r="N26" s="489"/>
      <c r="O26" s="414"/>
      <c r="P26" s="489"/>
      <c r="Q26" s="414"/>
      <c r="R26" s="489"/>
      <c r="S26" s="414"/>
      <c r="T26" s="489"/>
      <c r="U26" s="414"/>
      <c r="V26" s="489"/>
      <c r="W26" s="414"/>
      <c r="X26" s="489"/>
      <c r="Y26" s="635"/>
      <c r="Z26" s="635"/>
      <c r="AA26" s="635"/>
      <c r="AB26" s="635"/>
      <c r="AC26" s="635"/>
      <c r="AD26" s="135" t="str">
        <f t="shared" si="0"/>
        <v/>
      </c>
    </row>
    <row r="27" spans="1:30" ht="26.1" hidden="1" customHeight="1">
      <c r="A27" s="413" t="s">
        <v>799</v>
      </c>
      <c r="B27" s="414"/>
      <c r="C27" s="414"/>
      <c r="D27" s="414"/>
      <c r="E27" s="414"/>
      <c r="F27" s="489"/>
      <c r="G27" s="414"/>
      <c r="H27" s="489"/>
      <c r="I27" s="414"/>
      <c r="J27" s="489"/>
      <c r="K27" s="414"/>
      <c r="L27" s="489"/>
      <c r="M27" s="414"/>
      <c r="N27" s="489"/>
      <c r="O27" s="414"/>
      <c r="P27" s="489"/>
      <c r="Q27" s="414"/>
      <c r="R27" s="489"/>
      <c r="S27" s="414"/>
      <c r="T27" s="489"/>
      <c r="U27" s="414"/>
      <c r="V27" s="489"/>
      <c r="W27" s="414"/>
      <c r="X27" s="489"/>
      <c r="Y27" s="635"/>
      <c r="Z27" s="635"/>
      <c r="AA27" s="635"/>
      <c r="AB27" s="635"/>
      <c r="AC27" s="635"/>
      <c r="AD27" s="135" t="str">
        <f t="shared" si="0"/>
        <v/>
      </c>
    </row>
    <row r="28" spans="1:30" ht="26.1" hidden="1" customHeight="1">
      <c r="A28" s="413" t="s">
        <v>584</v>
      </c>
      <c r="B28" s="414"/>
      <c r="C28" s="414"/>
      <c r="D28" s="414"/>
      <c r="E28" s="414"/>
      <c r="F28" s="489"/>
      <c r="G28" s="414"/>
      <c r="H28" s="489"/>
      <c r="I28" s="414"/>
      <c r="J28" s="489"/>
      <c r="K28" s="414"/>
      <c r="L28" s="489"/>
      <c r="M28" s="414"/>
      <c r="N28" s="489"/>
      <c r="O28" s="414"/>
      <c r="P28" s="489"/>
      <c r="Q28" s="414"/>
      <c r="R28" s="489"/>
      <c r="S28" s="414"/>
      <c r="T28" s="489"/>
      <c r="U28" s="414"/>
      <c r="V28" s="489"/>
      <c r="W28" s="414"/>
      <c r="X28" s="489"/>
      <c r="Y28" s="635"/>
      <c r="Z28" s="635"/>
      <c r="AA28" s="635"/>
      <c r="AB28" s="635"/>
      <c r="AC28" s="635"/>
      <c r="AD28" s="135" t="str">
        <f t="shared" si="0"/>
        <v/>
      </c>
    </row>
    <row r="29" spans="1:30" ht="26.1" hidden="1" customHeight="1">
      <c r="A29" s="413" t="s">
        <v>1241</v>
      </c>
      <c r="B29" s="414"/>
      <c r="C29" s="414"/>
      <c r="D29" s="414"/>
      <c r="E29" s="414"/>
      <c r="F29" s="489"/>
      <c r="G29" s="414"/>
      <c r="H29" s="489"/>
      <c r="I29" s="414"/>
      <c r="J29" s="489"/>
      <c r="K29" s="414"/>
      <c r="L29" s="489"/>
      <c r="M29" s="414"/>
      <c r="N29" s="489"/>
      <c r="O29" s="414"/>
      <c r="P29" s="489"/>
      <c r="Q29" s="414"/>
      <c r="R29" s="489"/>
      <c r="S29" s="414"/>
      <c r="T29" s="489"/>
      <c r="U29" s="414"/>
      <c r="V29" s="489"/>
      <c r="W29" s="414"/>
      <c r="X29" s="489"/>
      <c r="Y29" s="635"/>
      <c r="Z29" s="635"/>
      <c r="AA29" s="635"/>
      <c r="AB29" s="635"/>
      <c r="AC29" s="635"/>
      <c r="AD29" s="135" t="str">
        <f t="shared" si="0"/>
        <v/>
      </c>
    </row>
    <row r="30" spans="1:30" ht="26.1" hidden="1" customHeight="1">
      <c r="A30" s="413" t="s">
        <v>592</v>
      </c>
      <c r="B30" s="414"/>
      <c r="C30" s="414"/>
      <c r="D30" s="414"/>
      <c r="E30" s="414"/>
      <c r="F30" s="489"/>
      <c r="G30" s="414"/>
      <c r="H30" s="489"/>
      <c r="I30" s="414"/>
      <c r="J30" s="489"/>
      <c r="K30" s="414"/>
      <c r="L30" s="489"/>
      <c r="M30" s="414"/>
      <c r="N30" s="489"/>
      <c r="O30" s="414"/>
      <c r="P30" s="489"/>
      <c r="Q30" s="414"/>
      <c r="R30" s="489"/>
      <c r="S30" s="414"/>
      <c r="T30" s="489"/>
      <c r="U30" s="414"/>
      <c r="V30" s="489"/>
      <c r="W30" s="414"/>
      <c r="X30" s="489"/>
      <c r="Y30" s="635"/>
      <c r="Z30" s="635"/>
      <c r="AA30" s="635"/>
      <c r="AB30" s="635"/>
      <c r="AC30" s="635"/>
      <c r="AD30" s="135" t="str">
        <f t="shared" si="0"/>
        <v/>
      </c>
    </row>
    <row r="31" spans="1:30" ht="26.1" hidden="1" customHeight="1">
      <c r="A31" s="413" t="s">
        <v>1100</v>
      </c>
      <c r="B31" s="414"/>
      <c r="C31" s="414"/>
      <c r="D31" s="414"/>
      <c r="E31" s="414"/>
      <c r="F31" s="489"/>
      <c r="G31" s="414"/>
      <c r="H31" s="489"/>
      <c r="I31" s="414"/>
      <c r="J31" s="489"/>
      <c r="K31" s="414"/>
      <c r="L31" s="489"/>
      <c r="M31" s="414"/>
      <c r="N31" s="489"/>
      <c r="O31" s="414"/>
      <c r="P31" s="489"/>
      <c r="Q31" s="414"/>
      <c r="R31" s="489"/>
      <c r="S31" s="414"/>
      <c r="T31" s="489"/>
      <c r="U31" s="414"/>
      <c r="V31" s="489"/>
      <c r="W31" s="414"/>
      <c r="X31" s="489"/>
      <c r="Y31" s="635"/>
      <c r="Z31" s="635"/>
      <c r="AA31" s="635"/>
      <c r="AB31" s="635"/>
      <c r="AC31" s="635"/>
      <c r="AD31" s="135" t="str">
        <f t="shared" si="0"/>
        <v/>
      </c>
    </row>
    <row r="32" spans="1:30" ht="26.1" hidden="1" customHeight="1">
      <c r="A32" s="413" t="s">
        <v>750</v>
      </c>
      <c r="B32" s="414"/>
      <c r="C32" s="414"/>
      <c r="D32" s="414"/>
      <c r="E32" s="414"/>
      <c r="F32" s="489"/>
      <c r="G32" s="414"/>
      <c r="H32" s="489"/>
      <c r="I32" s="414"/>
      <c r="J32" s="489"/>
      <c r="K32" s="414"/>
      <c r="L32" s="489"/>
      <c r="M32" s="414"/>
      <c r="N32" s="489"/>
      <c r="O32" s="414"/>
      <c r="P32" s="489"/>
      <c r="Q32" s="414"/>
      <c r="R32" s="489"/>
      <c r="S32" s="414"/>
      <c r="T32" s="489"/>
      <c r="U32" s="414"/>
      <c r="V32" s="489"/>
      <c r="W32" s="414"/>
      <c r="X32" s="489"/>
      <c r="Y32" s="635"/>
      <c r="Z32" s="635"/>
      <c r="AA32" s="635"/>
      <c r="AB32" s="635"/>
      <c r="AC32" s="635"/>
      <c r="AD32" s="135" t="str">
        <f t="shared" si="0"/>
        <v/>
      </c>
    </row>
    <row r="33" spans="1:34" ht="26.1" hidden="1" customHeight="1">
      <c r="A33" s="413" t="s">
        <v>1242</v>
      </c>
      <c r="B33" s="414"/>
      <c r="C33" s="414"/>
      <c r="D33" s="414"/>
      <c r="E33" s="414"/>
      <c r="F33" s="489"/>
      <c r="G33" s="414"/>
      <c r="H33" s="489"/>
      <c r="I33" s="414"/>
      <c r="J33" s="489"/>
      <c r="K33" s="414"/>
      <c r="L33" s="489"/>
      <c r="M33" s="414"/>
      <c r="N33" s="489"/>
      <c r="O33" s="414"/>
      <c r="P33" s="489"/>
      <c r="Q33" s="414"/>
      <c r="R33" s="489"/>
      <c r="S33" s="414"/>
      <c r="T33" s="489"/>
      <c r="U33" s="414"/>
      <c r="V33" s="489"/>
      <c r="W33" s="414"/>
      <c r="X33" s="489"/>
      <c r="Y33" s="635"/>
      <c r="Z33" s="635"/>
      <c r="AA33" s="635"/>
      <c r="AB33" s="635"/>
      <c r="AC33" s="635"/>
      <c r="AD33" s="135" t="str">
        <f t="shared" si="0"/>
        <v/>
      </c>
    </row>
    <row r="34" spans="1:34" ht="26.1" hidden="1" customHeight="1">
      <c r="A34" s="413" t="s">
        <v>767</v>
      </c>
      <c r="B34" s="414"/>
      <c r="C34" s="414"/>
      <c r="D34" s="414"/>
      <c r="E34" s="414"/>
      <c r="F34" s="489"/>
      <c r="G34" s="414"/>
      <c r="H34" s="489"/>
      <c r="I34" s="414"/>
      <c r="J34" s="489"/>
      <c r="K34" s="414"/>
      <c r="L34" s="489"/>
      <c r="M34" s="414"/>
      <c r="N34" s="489"/>
      <c r="O34" s="414"/>
      <c r="P34" s="489"/>
      <c r="Q34" s="414"/>
      <c r="R34" s="489"/>
      <c r="S34" s="414"/>
      <c r="T34" s="489"/>
      <c r="U34" s="414"/>
      <c r="V34" s="489"/>
      <c r="W34" s="414"/>
      <c r="X34" s="489"/>
      <c r="Y34" s="635"/>
      <c r="Z34" s="635"/>
      <c r="AA34" s="635"/>
      <c r="AB34" s="635"/>
      <c r="AC34" s="635"/>
      <c r="AD34" s="135" t="str">
        <f t="shared" si="0"/>
        <v/>
      </c>
    </row>
    <row r="35" spans="1:34" ht="26.1" hidden="1" customHeight="1">
      <c r="A35" s="413" t="s">
        <v>771</v>
      </c>
      <c r="B35" s="414"/>
      <c r="C35" s="414"/>
      <c r="D35" s="414"/>
      <c r="E35" s="414"/>
      <c r="F35" s="489"/>
      <c r="G35" s="414"/>
      <c r="H35" s="489"/>
      <c r="I35" s="414"/>
      <c r="J35" s="489"/>
      <c r="K35" s="414"/>
      <c r="L35" s="489"/>
      <c r="M35" s="414"/>
      <c r="N35" s="489"/>
      <c r="O35" s="414"/>
      <c r="P35" s="489"/>
      <c r="Q35" s="414"/>
      <c r="R35" s="489"/>
      <c r="S35" s="414"/>
      <c r="T35" s="489"/>
      <c r="U35" s="414"/>
      <c r="V35" s="489"/>
      <c r="W35" s="414"/>
      <c r="X35" s="489"/>
      <c r="Y35" s="635"/>
      <c r="Z35" s="635"/>
      <c r="AA35" s="635"/>
      <c r="AB35" s="635"/>
      <c r="AC35" s="635"/>
      <c r="AD35" s="135" t="str">
        <f t="shared" si="0"/>
        <v/>
      </c>
    </row>
    <row r="36" spans="1:34" ht="26.1" hidden="1" customHeight="1">
      <c r="A36" s="413" t="s">
        <v>773</v>
      </c>
      <c r="B36" s="414"/>
      <c r="C36" s="414"/>
      <c r="D36" s="414"/>
      <c r="E36" s="414"/>
      <c r="F36" s="489"/>
      <c r="G36" s="414"/>
      <c r="H36" s="489"/>
      <c r="I36" s="414"/>
      <c r="J36" s="489"/>
      <c r="K36" s="414"/>
      <c r="L36" s="489"/>
      <c r="M36" s="414"/>
      <c r="N36" s="489"/>
      <c r="O36" s="414"/>
      <c r="P36" s="489"/>
      <c r="Q36" s="414"/>
      <c r="R36" s="489"/>
      <c r="S36" s="414"/>
      <c r="T36" s="489"/>
      <c r="U36" s="414"/>
      <c r="V36" s="489"/>
      <c r="W36" s="414"/>
      <c r="X36" s="489"/>
      <c r="Y36" s="635"/>
      <c r="Z36" s="635"/>
      <c r="AA36" s="635"/>
      <c r="AB36" s="635"/>
      <c r="AC36" s="635"/>
      <c r="AD36" s="135" t="str">
        <f t="shared" si="0"/>
        <v/>
      </c>
    </row>
    <row r="37" spans="1:34" ht="26.1" hidden="1" customHeight="1">
      <c r="A37" s="413" t="s">
        <v>1243</v>
      </c>
      <c r="B37" s="414"/>
      <c r="C37" s="414"/>
      <c r="D37" s="414"/>
      <c r="E37" s="414"/>
      <c r="F37" s="489"/>
      <c r="G37" s="414"/>
      <c r="H37" s="489"/>
      <c r="I37" s="414"/>
      <c r="J37" s="489"/>
      <c r="K37" s="414"/>
      <c r="L37" s="489"/>
      <c r="M37" s="414"/>
      <c r="N37" s="489"/>
      <c r="O37" s="414"/>
      <c r="P37" s="489"/>
      <c r="Q37" s="414"/>
      <c r="R37" s="489"/>
      <c r="S37" s="414"/>
      <c r="T37" s="489"/>
      <c r="U37" s="414"/>
      <c r="V37" s="489"/>
      <c r="W37" s="414"/>
      <c r="X37" s="489"/>
      <c r="Y37" s="635"/>
      <c r="Z37" s="635"/>
      <c r="AA37" s="635"/>
      <c r="AB37" s="635"/>
      <c r="AC37" s="635"/>
      <c r="AD37" s="135" t="str">
        <f t="shared" si="0"/>
        <v/>
      </c>
    </row>
    <row r="38" spans="1:34" ht="26.1" hidden="1" customHeight="1">
      <c r="A38" s="413" t="s">
        <v>1244</v>
      </c>
      <c r="B38" s="414"/>
      <c r="C38" s="414"/>
      <c r="D38" s="414"/>
      <c r="E38" s="414"/>
      <c r="F38" s="489"/>
      <c r="G38" s="414"/>
      <c r="H38" s="489"/>
      <c r="I38" s="414"/>
      <c r="J38" s="489"/>
      <c r="K38" s="414"/>
      <c r="L38" s="489"/>
      <c r="M38" s="414"/>
      <c r="N38" s="489"/>
      <c r="O38" s="414"/>
      <c r="P38" s="489"/>
      <c r="Q38" s="414"/>
      <c r="R38" s="489"/>
      <c r="S38" s="414"/>
      <c r="T38" s="489"/>
      <c r="U38" s="414"/>
      <c r="V38" s="489"/>
      <c r="W38" s="414"/>
      <c r="X38" s="489"/>
      <c r="Y38" s="635"/>
      <c r="Z38" s="635"/>
      <c r="AA38" s="635"/>
      <c r="AB38" s="635"/>
      <c r="AC38" s="635"/>
      <c r="AD38" s="135" t="str">
        <f t="shared" si="0"/>
        <v/>
      </c>
    </row>
    <row r="39" spans="1:34" ht="26.1" customHeight="1">
      <c r="A39" s="415" t="s">
        <v>844</v>
      </c>
      <c r="B39" s="423"/>
      <c r="C39" s="632"/>
      <c r="D39" s="412"/>
      <c r="E39" s="412"/>
      <c r="F39" s="423"/>
      <c r="G39" s="632"/>
      <c r="H39" s="493"/>
      <c r="I39" s="632"/>
      <c r="J39" s="427">
        <f>AFCSP!J60</f>
        <v>0</v>
      </c>
      <c r="K39" s="687">
        <f>AFCSP!K60</f>
        <v>0</v>
      </c>
      <c r="L39" s="412"/>
      <c r="M39" s="412"/>
      <c r="N39" s="423"/>
      <c r="O39" s="632"/>
      <c r="P39" s="412"/>
      <c r="Q39" s="412"/>
      <c r="R39" s="423"/>
      <c r="S39" s="632"/>
      <c r="T39" s="493"/>
      <c r="U39" s="632"/>
      <c r="V39" s="493"/>
      <c r="W39" s="632"/>
      <c r="X39" s="493"/>
      <c r="Y39" s="647"/>
      <c r="Z39" s="559">
        <f t="shared" ref="Z39:Z48" si="1">B39+D39+F39+J39+L39+N39+P39+R39+T39+X39</f>
        <v>0</v>
      </c>
      <c r="AA39" s="558">
        <f t="shared" ref="AA39:AA48" si="2">Z39+H39</f>
        <v>0</v>
      </c>
      <c r="AB39" s="562">
        <f t="shared" ref="AB39:AB48" si="3">C39+E39+G39+K39+M39+O39+Q39+S39+U39+Y39</f>
        <v>0</v>
      </c>
      <c r="AC39" s="563">
        <f t="shared" ref="AC39:AC48" si="4">AB39+I39</f>
        <v>0</v>
      </c>
      <c r="AD39" s="135" t="str">
        <f>IF(AND((AC39+'IIIE 18 and under or Disbl'!AC39)&gt;0,(C39+'IIIE 18 and under or Disbl'!C39)=0),"x","")</f>
        <v/>
      </c>
      <c r="AF39" s="728"/>
      <c r="AG39" s="728"/>
      <c r="AH39" s="121" t="str">
        <f t="shared" ref="AH39:AH48" si="5">IF(AND(AF39&lt;&gt;"",AG39=""),"x",IF(AND(AF39="",AG39&lt;&gt;""),"x",""))</f>
        <v/>
      </c>
    </row>
    <row r="40" spans="1:34" ht="26.1" customHeight="1">
      <c r="A40" s="415" t="s">
        <v>849</v>
      </c>
      <c r="B40" s="423"/>
      <c r="C40" s="632"/>
      <c r="D40" s="412"/>
      <c r="E40" s="412"/>
      <c r="F40" s="423"/>
      <c r="G40" s="632"/>
      <c r="H40" s="493"/>
      <c r="I40" s="632"/>
      <c r="J40" s="412"/>
      <c r="K40" s="412"/>
      <c r="L40" s="412"/>
      <c r="M40" s="412"/>
      <c r="N40" s="423"/>
      <c r="O40" s="632"/>
      <c r="P40" s="412"/>
      <c r="Q40" s="412"/>
      <c r="R40" s="423"/>
      <c r="S40" s="632"/>
      <c r="T40" s="493"/>
      <c r="U40" s="632"/>
      <c r="V40" s="493"/>
      <c r="W40" s="632"/>
      <c r="X40" s="493"/>
      <c r="Y40" s="647"/>
      <c r="Z40" s="559">
        <f t="shared" si="1"/>
        <v>0</v>
      </c>
      <c r="AA40" s="558">
        <f t="shared" si="2"/>
        <v>0</v>
      </c>
      <c r="AB40" s="562">
        <f t="shared" si="3"/>
        <v>0</v>
      </c>
      <c r="AC40" s="563">
        <f t="shared" si="4"/>
        <v>0</v>
      </c>
      <c r="AD40" s="135" t="str">
        <f>IF(AND((AC40+'IIIE 18 and under or Disbl'!AC40)&gt;0,(C40+'IIIE 18 and under or Disbl'!C40)=0),"x","")</f>
        <v/>
      </c>
      <c r="AF40" s="724"/>
      <c r="AG40" s="724"/>
      <c r="AH40" s="121" t="str">
        <f t="shared" si="5"/>
        <v/>
      </c>
    </row>
    <row r="41" spans="1:34" ht="26.1" customHeight="1">
      <c r="A41" s="415" t="s">
        <v>859</v>
      </c>
      <c r="B41" s="423"/>
      <c r="C41" s="632"/>
      <c r="D41" s="412"/>
      <c r="E41" s="412"/>
      <c r="F41" s="423"/>
      <c r="G41" s="632"/>
      <c r="H41" s="493"/>
      <c r="I41" s="632"/>
      <c r="J41" s="412"/>
      <c r="K41" s="412"/>
      <c r="L41" s="412"/>
      <c r="M41" s="412"/>
      <c r="N41" s="423"/>
      <c r="O41" s="632"/>
      <c r="P41" s="412"/>
      <c r="Q41" s="412"/>
      <c r="R41" s="423"/>
      <c r="S41" s="632"/>
      <c r="T41" s="493"/>
      <c r="U41" s="632"/>
      <c r="V41" s="493"/>
      <c r="W41" s="632"/>
      <c r="X41" s="493"/>
      <c r="Y41" s="647"/>
      <c r="Z41" s="559">
        <f t="shared" si="1"/>
        <v>0</v>
      </c>
      <c r="AA41" s="558">
        <f t="shared" si="2"/>
        <v>0</v>
      </c>
      <c r="AB41" s="562">
        <f t="shared" si="3"/>
        <v>0</v>
      </c>
      <c r="AC41" s="563">
        <f t="shared" si="4"/>
        <v>0</v>
      </c>
      <c r="AD41" s="135" t="str">
        <f>IF(AND((AC41+'IIIE 18 and under or Disbl'!AC41)&gt;0,(C41+'IIIE 18 and under or Disbl'!C41)=0),"x","")</f>
        <v/>
      </c>
      <c r="AF41" s="724"/>
      <c r="AG41" s="724"/>
      <c r="AH41" s="121" t="str">
        <f t="shared" si="5"/>
        <v/>
      </c>
    </row>
    <row r="42" spans="1:34" ht="26.1" customHeight="1">
      <c r="A42" s="415" t="s">
        <v>871</v>
      </c>
      <c r="B42" s="423"/>
      <c r="C42" s="632"/>
      <c r="D42" s="412"/>
      <c r="E42" s="412"/>
      <c r="F42" s="423"/>
      <c r="G42" s="632"/>
      <c r="H42" s="493"/>
      <c r="I42" s="632"/>
      <c r="J42" s="427">
        <f>AFCSP!J59</f>
        <v>0</v>
      </c>
      <c r="K42" s="687">
        <f>AFCSP!K59</f>
        <v>0</v>
      </c>
      <c r="L42" s="412"/>
      <c r="M42" s="412"/>
      <c r="N42" s="423"/>
      <c r="O42" s="632"/>
      <c r="P42" s="412"/>
      <c r="Q42" s="412"/>
      <c r="R42" s="423"/>
      <c r="S42" s="632"/>
      <c r="T42" s="493"/>
      <c r="U42" s="632"/>
      <c r="V42" s="493"/>
      <c r="W42" s="632"/>
      <c r="X42" s="493"/>
      <c r="Y42" s="647"/>
      <c r="Z42" s="559">
        <f t="shared" si="1"/>
        <v>0</v>
      </c>
      <c r="AA42" s="558">
        <f t="shared" si="2"/>
        <v>0</v>
      </c>
      <c r="AB42" s="562">
        <f t="shared" si="3"/>
        <v>0</v>
      </c>
      <c r="AC42" s="563">
        <f t="shared" si="4"/>
        <v>0</v>
      </c>
      <c r="AD42" s="135" t="str">
        <f>IF(AND((AC42+'IIIE 18 and under or Disbl'!AC42)&gt;0,(C42+'IIIE 18 and under or Disbl'!C42)=0),"x","")</f>
        <v/>
      </c>
      <c r="AF42" s="724"/>
      <c r="AG42" s="724"/>
      <c r="AH42" s="121" t="str">
        <f t="shared" si="5"/>
        <v/>
      </c>
    </row>
    <row r="43" spans="1:34" ht="26.1" customHeight="1">
      <c r="A43" s="415" t="s">
        <v>1245</v>
      </c>
      <c r="B43" s="423"/>
      <c r="C43" s="632"/>
      <c r="D43" s="412"/>
      <c r="E43" s="412"/>
      <c r="F43" s="423"/>
      <c r="G43" s="632"/>
      <c r="H43" s="493"/>
      <c r="I43" s="632"/>
      <c r="J43" s="427">
        <f>AFCSP!J51+AFCSP!J52+AFCSP!J53+AFCSP!J54</f>
        <v>0</v>
      </c>
      <c r="K43" s="687">
        <f>AFCSP!K51+AFCSP!K52+AFCSP!K53+AFCSP!K54</f>
        <v>0</v>
      </c>
      <c r="L43" s="412"/>
      <c r="M43" s="412"/>
      <c r="N43" s="423"/>
      <c r="O43" s="632"/>
      <c r="P43" s="412"/>
      <c r="Q43" s="412"/>
      <c r="R43" s="423"/>
      <c r="S43" s="632"/>
      <c r="T43" s="493"/>
      <c r="U43" s="632"/>
      <c r="V43" s="493"/>
      <c r="W43" s="632"/>
      <c r="X43" s="493"/>
      <c r="Y43" s="647"/>
      <c r="Z43" s="559">
        <f t="shared" si="1"/>
        <v>0</v>
      </c>
      <c r="AA43" s="558">
        <f t="shared" si="2"/>
        <v>0</v>
      </c>
      <c r="AB43" s="562">
        <f t="shared" si="3"/>
        <v>0</v>
      </c>
      <c r="AC43" s="563">
        <f t="shared" si="4"/>
        <v>0</v>
      </c>
      <c r="AD43" s="135" t="str">
        <f>IF(AND((AC43+'IIIE 18 and under or Disbl'!AC43)&gt;0,(C43+'IIIE 18 and under or Disbl'!C43)=0),"x","")</f>
        <v/>
      </c>
      <c r="AF43" s="725"/>
      <c r="AG43" s="725"/>
      <c r="AH43" s="121" t="str">
        <f t="shared" si="5"/>
        <v/>
      </c>
    </row>
    <row r="44" spans="1:34" ht="26.1" customHeight="1">
      <c r="A44" s="415" t="s">
        <v>1246</v>
      </c>
      <c r="B44" s="423"/>
      <c r="C44" s="632"/>
      <c r="D44" s="412"/>
      <c r="E44" s="412"/>
      <c r="F44" s="423"/>
      <c r="G44" s="632"/>
      <c r="H44" s="493"/>
      <c r="I44" s="632"/>
      <c r="J44" s="427">
        <f>AFCSP!J50</f>
        <v>0</v>
      </c>
      <c r="K44" s="687">
        <f>AFCSP!K50</f>
        <v>0</v>
      </c>
      <c r="L44" s="412"/>
      <c r="M44" s="412"/>
      <c r="N44" s="423"/>
      <c r="O44" s="632"/>
      <c r="P44" s="412"/>
      <c r="Q44" s="412"/>
      <c r="R44" s="423"/>
      <c r="S44" s="632"/>
      <c r="T44" s="493"/>
      <c r="U44" s="632"/>
      <c r="V44" s="493"/>
      <c r="W44" s="632"/>
      <c r="X44" s="493"/>
      <c r="Y44" s="647"/>
      <c r="Z44" s="559">
        <f t="shared" si="1"/>
        <v>0</v>
      </c>
      <c r="AA44" s="558">
        <f t="shared" si="2"/>
        <v>0</v>
      </c>
      <c r="AB44" s="562">
        <f t="shared" si="3"/>
        <v>0</v>
      </c>
      <c r="AC44" s="563">
        <f t="shared" si="4"/>
        <v>0</v>
      </c>
      <c r="AD44" s="135" t="str">
        <f>IF(AND((AC44+'IIIE 18 and under or Disbl'!AC44)&gt;0,(C44+'IIIE 18 and under or Disbl'!C44)=0),"x","")</f>
        <v/>
      </c>
      <c r="AF44" s="725"/>
      <c r="AG44" s="725"/>
      <c r="AH44" s="121" t="str">
        <f t="shared" si="5"/>
        <v/>
      </c>
    </row>
    <row r="45" spans="1:34" ht="26.1" customHeight="1">
      <c r="A45" s="415" t="s">
        <v>1247</v>
      </c>
      <c r="B45" s="423"/>
      <c r="C45" s="632"/>
      <c r="D45" s="412"/>
      <c r="E45" s="412"/>
      <c r="F45" s="423"/>
      <c r="G45" s="632"/>
      <c r="H45" s="493"/>
      <c r="I45" s="632"/>
      <c r="J45" s="427">
        <f>AFCSP!J55</f>
        <v>0</v>
      </c>
      <c r="K45" s="687">
        <f>AFCSP!K55</f>
        <v>0</v>
      </c>
      <c r="L45" s="412"/>
      <c r="M45" s="412"/>
      <c r="N45" s="423"/>
      <c r="O45" s="632"/>
      <c r="P45" s="412"/>
      <c r="Q45" s="412"/>
      <c r="R45" s="423"/>
      <c r="S45" s="632"/>
      <c r="T45" s="493"/>
      <c r="U45" s="632"/>
      <c r="V45" s="493"/>
      <c r="W45" s="632"/>
      <c r="X45" s="493"/>
      <c r="Y45" s="647"/>
      <c r="Z45" s="559">
        <f t="shared" si="1"/>
        <v>0</v>
      </c>
      <c r="AA45" s="558">
        <f t="shared" si="2"/>
        <v>0</v>
      </c>
      <c r="AB45" s="562">
        <f t="shared" si="3"/>
        <v>0</v>
      </c>
      <c r="AC45" s="563">
        <f t="shared" si="4"/>
        <v>0</v>
      </c>
      <c r="AD45" s="135" t="str">
        <f>IF(AND((AC45+'IIIE 18 and under or Disbl'!AC45)&gt;0,(C45+'IIIE 18 and under or Disbl'!C45)=0),"x","")</f>
        <v/>
      </c>
      <c r="AF45" s="725"/>
      <c r="AG45" s="725"/>
      <c r="AH45" s="121" t="str">
        <f t="shared" si="5"/>
        <v/>
      </c>
    </row>
    <row r="46" spans="1:34" ht="26.1" customHeight="1">
      <c r="A46" s="415" t="s">
        <v>902</v>
      </c>
      <c r="B46" s="423"/>
      <c r="C46" s="632"/>
      <c r="D46" s="412"/>
      <c r="E46" s="412"/>
      <c r="F46" s="423"/>
      <c r="G46" s="632"/>
      <c r="H46" s="493"/>
      <c r="I46" s="632"/>
      <c r="J46" s="427">
        <f>AFCSP!J56</f>
        <v>0</v>
      </c>
      <c r="K46" s="687">
        <f>AFCSP!K56</f>
        <v>0</v>
      </c>
      <c r="L46" s="412"/>
      <c r="M46" s="412"/>
      <c r="N46" s="423"/>
      <c r="O46" s="632"/>
      <c r="P46" s="412"/>
      <c r="Q46" s="412"/>
      <c r="R46" s="423"/>
      <c r="S46" s="632"/>
      <c r="T46" s="493"/>
      <c r="U46" s="632"/>
      <c r="V46" s="493"/>
      <c r="W46" s="632"/>
      <c r="X46" s="493"/>
      <c r="Y46" s="647"/>
      <c r="Z46" s="559">
        <f t="shared" si="1"/>
        <v>0</v>
      </c>
      <c r="AA46" s="558">
        <f t="shared" si="2"/>
        <v>0</v>
      </c>
      <c r="AB46" s="562">
        <f t="shared" si="3"/>
        <v>0</v>
      </c>
      <c r="AC46" s="563">
        <f t="shared" si="4"/>
        <v>0</v>
      </c>
      <c r="AD46" s="135" t="str">
        <f>IF(AND((AC46+'IIIE 18 and under or Disbl'!AC46)&gt;0,(C46+'IIIE 18 and under or Disbl'!C46)=0),"x","")</f>
        <v/>
      </c>
      <c r="AF46" s="726"/>
      <c r="AG46" s="726"/>
      <c r="AH46" s="121" t="str">
        <f t="shared" si="5"/>
        <v/>
      </c>
    </row>
    <row r="47" spans="1:34" ht="26.1" customHeight="1">
      <c r="A47" s="415" t="s">
        <v>1248</v>
      </c>
      <c r="B47" s="423"/>
      <c r="C47" s="632"/>
      <c r="D47" s="412"/>
      <c r="E47" s="412"/>
      <c r="F47" s="423"/>
      <c r="G47" s="632"/>
      <c r="H47" s="493"/>
      <c r="I47" s="632"/>
      <c r="J47" s="412"/>
      <c r="K47" s="412"/>
      <c r="L47" s="412"/>
      <c r="M47" s="412"/>
      <c r="N47" s="423"/>
      <c r="O47" s="632"/>
      <c r="P47" s="412"/>
      <c r="Q47" s="412"/>
      <c r="R47" s="423"/>
      <c r="S47" s="632"/>
      <c r="T47" s="493"/>
      <c r="U47" s="632"/>
      <c r="V47" s="493"/>
      <c r="W47" s="632"/>
      <c r="X47" s="493"/>
      <c r="Y47" s="647"/>
      <c r="Z47" s="559">
        <f t="shared" si="1"/>
        <v>0</v>
      </c>
      <c r="AA47" s="558">
        <f t="shared" si="2"/>
        <v>0</v>
      </c>
      <c r="AB47" s="562">
        <f t="shared" si="3"/>
        <v>0</v>
      </c>
      <c r="AC47" s="563">
        <f t="shared" si="4"/>
        <v>0</v>
      </c>
      <c r="AD47" s="135" t="str">
        <f>IF(AND((AC47+'IIIE 18 and under or Disbl'!AC47)&gt;0,(C47+'IIIE 18 and under or Disbl'!C47)=0),"x","")</f>
        <v/>
      </c>
      <c r="AF47" s="728"/>
      <c r="AG47" s="728"/>
      <c r="AH47" s="121" t="str">
        <f t="shared" si="5"/>
        <v/>
      </c>
    </row>
    <row r="48" spans="1:34" ht="26.1" customHeight="1">
      <c r="A48" s="415" t="s">
        <v>917</v>
      </c>
      <c r="B48" s="423"/>
      <c r="C48" s="632"/>
      <c r="D48" s="412"/>
      <c r="E48" s="412"/>
      <c r="F48" s="423"/>
      <c r="G48" s="632"/>
      <c r="H48" s="493"/>
      <c r="I48" s="632"/>
      <c r="J48" s="427">
        <f>AFCSP!J58</f>
        <v>0</v>
      </c>
      <c r="K48" s="687">
        <f>AFCSP!K58</f>
        <v>0</v>
      </c>
      <c r="L48" s="412"/>
      <c r="M48" s="412"/>
      <c r="N48" s="423"/>
      <c r="O48" s="632"/>
      <c r="P48" s="412"/>
      <c r="Q48" s="412"/>
      <c r="R48" s="423"/>
      <c r="S48" s="632"/>
      <c r="T48" s="493"/>
      <c r="U48" s="632"/>
      <c r="V48" s="493"/>
      <c r="W48" s="632"/>
      <c r="X48" s="493"/>
      <c r="Y48" s="647"/>
      <c r="Z48" s="559">
        <f t="shared" si="1"/>
        <v>0</v>
      </c>
      <c r="AA48" s="558">
        <f t="shared" si="2"/>
        <v>0</v>
      </c>
      <c r="AB48" s="562">
        <f t="shared" si="3"/>
        <v>0</v>
      </c>
      <c r="AC48" s="563">
        <f t="shared" si="4"/>
        <v>0</v>
      </c>
      <c r="AD48" s="135" t="str">
        <f>IF(AND((AC48+'IIIE 18 and under or Disbl'!AC48)&gt;0,(C48+'IIIE 18 and under or Disbl'!C48)=0),"x","")</f>
        <v/>
      </c>
      <c r="AE48" s="135" t="s">
        <v>1519</v>
      </c>
      <c r="AF48" s="727"/>
      <c r="AG48" s="727"/>
      <c r="AH48" s="121" t="str">
        <f t="shared" si="5"/>
        <v/>
      </c>
    </row>
    <row r="49" spans="1:30" ht="26.1" hidden="1" customHeight="1">
      <c r="A49" s="131" t="s">
        <v>1249</v>
      </c>
      <c r="B49" s="414"/>
      <c r="C49" s="414"/>
      <c r="D49" s="414"/>
      <c r="E49" s="414"/>
      <c r="F49" s="489"/>
      <c r="G49" s="414"/>
      <c r="H49" s="489"/>
      <c r="I49" s="414"/>
      <c r="J49" s="489"/>
      <c r="K49" s="414"/>
      <c r="L49" s="489"/>
      <c r="M49" s="414"/>
      <c r="N49" s="489"/>
      <c r="O49" s="414"/>
      <c r="P49" s="489"/>
      <c r="Q49" s="414"/>
      <c r="R49" s="489"/>
      <c r="S49" s="414"/>
      <c r="T49" s="489"/>
      <c r="U49" s="414"/>
      <c r="V49" s="489"/>
      <c r="W49" s="414"/>
      <c r="X49" s="489"/>
      <c r="Y49" s="635"/>
      <c r="Z49" s="635"/>
      <c r="AA49" s="635"/>
      <c r="AB49" s="635"/>
      <c r="AC49" s="635"/>
      <c r="AD49" s="135" t="str">
        <f t="shared" ref="AD49:AD62" si="6">IF(AND(AC49&gt;0,C49=0),"x","")</f>
        <v/>
      </c>
    </row>
    <row r="50" spans="1:30" ht="26.1" hidden="1" customHeight="1">
      <c r="A50" s="131" t="s">
        <v>1250</v>
      </c>
      <c r="B50" s="414"/>
      <c r="C50" s="414"/>
      <c r="D50" s="414"/>
      <c r="E50" s="414"/>
      <c r="F50" s="489"/>
      <c r="G50" s="414"/>
      <c r="H50" s="489"/>
      <c r="I50" s="414"/>
      <c r="J50" s="489"/>
      <c r="K50" s="414"/>
      <c r="L50" s="489"/>
      <c r="M50" s="414"/>
      <c r="N50" s="489"/>
      <c r="O50" s="414"/>
      <c r="P50" s="489"/>
      <c r="Q50" s="414"/>
      <c r="R50" s="489"/>
      <c r="S50" s="414"/>
      <c r="T50" s="489"/>
      <c r="U50" s="414"/>
      <c r="V50" s="489"/>
      <c r="W50" s="414"/>
      <c r="X50" s="489"/>
      <c r="Y50" s="635"/>
      <c r="Z50" s="635"/>
      <c r="AA50" s="635"/>
      <c r="AB50" s="635"/>
      <c r="AC50" s="635"/>
      <c r="AD50" s="135" t="str">
        <f t="shared" si="6"/>
        <v/>
      </c>
    </row>
    <row r="51" spans="1:30" ht="26.1" hidden="1" customHeight="1">
      <c r="A51" s="131" t="s">
        <v>1251</v>
      </c>
      <c r="B51" s="414"/>
      <c r="C51" s="414"/>
      <c r="D51" s="414"/>
      <c r="E51" s="414"/>
      <c r="F51" s="489"/>
      <c r="G51" s="414"/>
      <c r="H51" s="489"/>
      <c r="I51" s="414"/>
      <c r="J51" s="489"/>
      <c r="K51" s="414"/>
      <c r="L51" s="489"/>
      <c r="M51" s="414"/>
      <c r="N51" s="489"/>
      <c r="O51" s="414"/>
      <c r="P51" s="489"/>
      <c r="Q51" s="414"/>
      <c r="R51" s="489"/>
      <c r="S51" s="414"/>
      <c r="T51" s="489"/>
      <c r="U51" s="414"/>
      <c r="V51" s="489"/>
      <c r="W51" s="414"/>
      <c r="X51" s="489"/>
      <c r="Y51" s="635"/>
      <c r="Z51" s="635"/>
      <c r="AA51" s="635"/>
      <c r="AB51" s="635"/>
      <c r="AC51" s="635"/>
      <c r="AD51" s="135" t="str">
        <f t="shared" si="6"/>
        <v/>
      </c>
    </row>
    <row r="52" spans="1:30" ht="26.1" hidden="1" customHeight="1">
      <c r="A52" s="131" t="s">
        <v>1252</v>
      </c>
      <c r="B52" s="414"/>
      <c r="C52" s="414"/>
      <c r="D52" s="414"/>
      <c r="E52" s="414"/>
      <c r="F52" s="489"/>
      <c r="G52" s="414"/>
      <c r="H52" s="489"/>
      <c r="I52" s="414"/>
      <c r="J52" s="489"/>
      <c r="K52" s="414"/>
      <c r="L52" s="489"/>
      <c r="M52" s="414"/>
      <c r="N52" s="489"/>
      <c r="O52" s="414"/>
      <c r="P52" s="489"/>
      <c r="Q52" s="414"/>
      <c r="R52" s="489"/>
      <c r="S52" s="414"/>
      <c r="T52" s="489"/>
      <c r="U52" s="414"/>
      <c r="V52" s="489"/>
      <c r="W52" s="414"/>
      <c r="X52" s="489"/>
      <c r="Y52" s="635"/>
      <c r="Z52" s="635"/>
      <c r="AA52" s="635"/>
      <c r="AB52" s="635"/>
      <c r="AC52" s="635"/>
      <c r="AD52" s="135" t="str">
        <f t="shared" si="6"/>
        <v/>
      </c>
    </row>
    <row r="53" spans="1:30" ht="26.1" hidden="1" customHeight="1">
      <c r="A53" s="131" t="s">
        <v>1253</v>
      </c>
      <c r="B53" s="414"/>
      <c r="C53" s="414"/>
      <c r="D53" s="414"/>
      <c r="E53" s="414"/>
      <c r="F53" s="489"/>
      <c r="G53" s="414"/>
      <c r="H53" s="489"/>
      <c r="I53" s="414"/>
      <c r="J53" s="489"/>
      <c r="K53" s="414"/>
      <c r="L53" s="489"/>
      <c r="M53" s="414"/>
      <c r="N53" s="489"/>
      <c r="O53" s="414"/>
      <c r="P53" s="489"/>
      <c r="Q53" s="414"/>
      <c r="R53" s="489"/>
      <c r="S53" s="414"/>
      <c r="T53" s="489"/>
      <c r="U53" s="414"/>
      <c r="V53" s="489"/>
      <c r="W53" s="414"/>
      <c r="X53" s="489"/>
      <c r="Y53" s="635"/>
      <c r="Z53" s="635"/>
      <c r="AA53" s="635"/>
      <c r="AB53" s="635"/>
      <c r="AC53" s="635"/>
      <c r="AD53" s="135" t="str">
        <f t="shared" si="6"/>
        <v/>
      </c>
    </row>
    <row r="54" spans="1:30" ht="26.1" hidden="1" customHeight="1">
      <c r="A54" s="131" t="s">
        <v>1254</v>
      </c>
      <c r="B54" s="414"/>
      <c r="C54" s="414"/>
      <c r="D54" s="414"/>
      <c r="E54" s="414"/>
      <c r="F54" s="489"/>
      <c r="G54" s="414"/>
      <c r="H54" s="489"/>
      <c r="I54" s="414"/>
      <c r="J54" s="489"/>
      <c r="K54" s="414"/>
      <c r="L54" s="489"/>
      <c r="M54" s="414"/>
      <c r="N54" s="489"/>
      <c r="O54" s="414"/>
      <c r="P54" s="489"/>
      <c r="Q54" s="414"/>
      <c r="R54" s="489"/>
      <c r="S54" s="414"/>
      <c r="T54" s="489"/>
      <c r="U54" s="414"/>
      <c r="V54" s="489"/>
      <c r="W54" s="414"/>
      <c r="X54" s="489"/>
      <c r="Y54" s="635"/>
      <c r="Z54" s="635"/>
      <c r="AA54" s="635"/>
      <c r="AB54" s="635"/>
      <c r="AC54" s="635"/>
      <c r="AD54" s="135" t="str">
        <f t="shared" si="6"/>
        <v/>
      </c>
    </row>
    <row r="55" spans="1:30" ht="26.1" hidden="1" customHeight="1">
      <c r="A55" s="131" t="s">
        <v>1255</v>
      </c>
      <c r="B55" s="424"/>
      <c r="C55" s="414"/>
      <c r="D55" s="414"/>
      <c r="E55" s="414"/>
      <c r="F55" s="489"/>
      <c r="G55" s="414"/>
      <c r="H55" s="489"/>
      <c r="I55" s="414"/>
      <c r="J55" s="489"/>
      <c r="K55" s="414"/>
      <c r="L55" s="489"/>
      <c r="M55" s="414"/>
      <c r="N55" s="489"/>
      <c r="O55" s="414"/>
      <c r="P55" s="489"/>
      <c r="Q55" s="414"/>
      <c r="R55" s="489"/>
      <c r="S55" s="414"/>
      <c r="T55" s="489"/>
      <c r="U55" s="414"/>
      <c r="V55" s="489"/>
      <c r="W55" s="414"/>
      <c r="X55" s="489"/>
      <c r="Y55" s="635"/>
      <c r="Z55" s="635"/>
      <c r="AA55" s="635"/>
      <c r="AB55" s="635"/>
      <c r="AC55" s="635"/>
      <c r="AD55" s="135" t="str">
        <f t="shared" si="6"/>
        <v/>
      </c>
    </row>
    <row r="56" spans="1:30" ht="26.1" hidden="1" customHeight="1">
      <c r="A56" s="131" t="s">
        <v>1256</v>
      </c>
      <c r="B56" s="424"/>
      <c r="C56" s="414"/>
      <c r="D56" s="414"/>
      <c r="E56" s="414"/>
      <c r="F56" s="489"/>
      <c r="G56" s="414"/>
      <c r="H56" s="489"/>
      <c r="I56" s="414"/>
      <c r="J56" s="489"/>
      <c r="K56" s="414"/>
      <c r="L56" s="489"/>
      <c r="M56" s="414"/>
      <c r="N56" s="489"/>
      <c r="O56" s="414"/>
      <c r="P56" s="489"/>
      <c r="Q56" s="414"/>
      <c r="R56" s="489"/>
      <c r="S56" s="414"/>
      <c r="T56" s="489"/>
      <c r="U56" s="414"/>
      <c r="V56" s="489"/>
      <c r="W56" s="414"/>
      <c r="X56" s="489"/>
      <c r="Y56" s="635"/>
      <c r="Z56" s="635"/>
      <c r="AA56" s="635"/>
      <c r="AB56" s="635"/>
      <c r="AC56" s="635"/>
      <c r="AD56" s="135" t="str">
        <f t="shared" si="6"/>
        <v/>
      </c>
    </row>
    <row r="57" spans="1:30" ht="26.1" hidden="1" customHeight="1">
      <c r="A57" s="131" t="s">
        <v>1257</v>
      </c>
      <c r="B57" s="424"/>
      <c r="C57" s="414"/>
      <c r="D57" s="414"/>
      <c r="E57" s="414"/>
      <c r="F57" s="489"/>
      <c r="G57" s="414"/>
      <c r="H57" s="489"/>
      <c r="I57" s="414"/>
      <c r="J57" s="489"/>
      <c r="K57" s="414"/>
      <c r="L57" s="489"/>
      <c r="M57" s="414"/>
      <c r="N57" s="489"/>
      <c r="O57" s="414"/>
      <c r="P57" s="489"/>
      <c r="Q57" s="414"/>
      <c r="R57" s="489"/>
      <c r="S57" s="414"/>
      <c r="T57" s="489"/>
      <c r="U57" s="414"/>
      <c r="V57" s="489"/>
      <c r="W57" s="414"/>
      <c r="X57" s="489"/>
      <c r="Y57" s="635"/>
      <c r="Z57" s="635"/>
      <c r="AA57" s="635"/>
      <c r="AB57" s="635"/>
      <c r="AC57" s="635"/>
      <c r="AD57" s="135" t="str">
        <f t="shared" si="6"/>
        <v/>
      </c>
    </row>
    <row r="58" spans="1:30" ht="26.1" hidden="1" customHeight="1">
      <c r="A58" s="131" t="s">
        <v>1258</v>
      </c>
      <c r="B58" s="424"/>
      <c r="C58" s="414"/>
      <c r="D58" s="414"/>
      <c r="E58" s="414"/>
      <c r="F58" s="489"/>
      <c r="G58" s="414"/>
      <c r="H58" s="489"/>
      <c r="I58" s="414"/>
      <c r="J58" s="489"/>
      <c r="K58" s="414"/>
      <c r="L58" s="489"/>
      <c r="M58" s="414"/>
      <c r="N58" s="489"/>
      <c r="O58" s="414"/>
      <c r="P58" s="489"/>
      <c r="Q58" s="414"/>
      <c r="R58" s="489"/>
      <c r="S58" s="414"/>
      <c r="T58" s="489"/>
      <c r="U58" s="414"/>
      <c r="V58" s="489"/>
      <c r="W58" s="414"/>
      <c r="X58" s="489"/>
      <c r="Y58" s="635"/>
      <c r="Z58" s="635"/>
      <c r="AA58" s="635"/>
      <c r="AB58" s="635"/>
      <c r="AC58" s="635"/>
      <c r="AD58" s="135" t="str">
        <f t="shared" si="6"/>
        <v/>
      </c>
    </row>
    <row r="59" spans="1:30"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635"/>
      <c r="Z59" s="635"/>
      <c r="AA59" s="635"/>
      <c r="AB59" s="635"/>
      <c r="AC59" s="635"/>
      <c r="AD59" s="135" t="str">
        <f t="shared" si="6"/>
        <v/>
      </c>
    </row>
    <row r="60" spans="1:30"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635"/>
      <c r="Z60" s="635"/>
      <c r="AA60" s="635"/>
      <c r="AB60" s="635"/>
      <c r="AC60" s="635"/>
      <c r="AD60" s="135" t="str">
        <f t="shared" si="6"/>
        <v/>
      </c>
    </row>
    <row r="61" spans="1:30"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635"/>
      <c r="Z61" s="635"/>
      <c r="AA61" s="635"/>
      <c r="AB61" s="635"/>
      <c r="AC61" s="635"/>
      <c r="AD61" s="135" t="str">
        <f t="shared" si="6"/>
        <v/>
      </c>
    </row>
    <row r="62" spans="1:30" ht="26.1" customHeight="1" thickBot="1">
      <c r="A62" s="415" t="s">
        <v>1101</v>
      </c>
      <c r="B62" s="416">
        <f>+SUM(B7:B61)</f>
        <v>0</v>
      </c>
      <c r="C62" s="416">
        <f t="shared" ref="C62:AC62" si="7">+SUM(C7:C61)</f>
        <v>0</v>
      </c>
      <c r="D62" s="416">
        <f t="shared" si="7"/>
        <v>0</v>
      </c>
      <c r="E62" s="416">
        <f t="shared" si="7"/>
        <v>0</v>
      </c>
      <c r="F62" s="416">
        <f t="shared" si="7"/>
        <v>0</v>
      </c>
      <c r="G62" s="416">
        <f t="shared" si="7"/>
        <v>0</v>
      </c>
      <c r="H62" s="416">
        <f t="shared" si="7"/>
        <v>0</v>
      </c>
      <c r="I62" s="416">
        <f t="shared" si="7"/>
        <v>0</v>
      </c>
      <c r="J62" s="416">
        <f t="shared" si="7"/>
        <v>0</v>
      </c>
      <c r="K62" s="416">
        <f t="shared" si="7"/>
        <v>0</v>
      </c>
      <c r="L62" s="416">
        <f t="shared" si="7"/>
        <v>0</v>
      </c>
      <c r="M62" s="416">
        <f t="shared" si="7"/>
        <v>0</v>
      </c>
      <c r="N62" s="416">
        <f t="shared" si="7"/>
        <v>0</v>
      </c>
      <c r="O62" s="416">
        <f t="shared" si="7"/>
        <v>0</v>
      </c>
      <c r="P62" s="416">
        <f t="shared" si="7"/>
        <v>0</v>
      </c>
      <c r="Q62" s="416">
        <f t="shared" si="7"/>
        <v>0</v>
      </c>
      <c r="R62" s="416">
        <f t="shared" si="7"/>
        <v>0</v>
      </c>
      <c r="S62" s="416">
        <f t="shared" si="7"/>
        <v>0</v>
      </c>
      <c r="T62" s="416">
        <f t="shared" si="7"/>
        <v>0</v>
      </c>
      <c r="U62" s="416">
        <f t="shared" si="7"/>
        <v>0</v>
      </c>
      <c r="V62" s="416">
        <f t="shared" si="7"/>
        <v>0</v>
      </c>
      <c r="W62" s="416">
        <f t="shared" si="7"/>
        <v>0</v>
      </c>
      <c r="X62" s="416">
        <f t="shared" si="7"/>
        <v>0</v>
      </c>
      <c r="Y62" s="644">
        <f t="shared" si="7"/>
        <v>0</v>
      </c>
      <c r="Z62" s="640">
        <f t="shared" si="7"/>
        <v>0</v>
      </c>
      <c r="AA62" s="641">
        <f t="shared" si="7"/>
        <v>0</v>
      </c>
      <c r="AB62" s="641">
        <f t="shared" si="7"/>
        <v>0</v>
      </c>
      <c r="AC62" s="642">
        <f t="shared" si="7"/>
        <v>0</v>
      </c>
      <c r="AD62" s="135" t="str">
        <f t="shared" si="6"/>
        <v/>
      </c>
    </row>
    <row r="64" spans="1:30">
      <c r="B64" s="133"/>
    </row>
    <row r="65" spans="2:27">
      <c r="B65" s="134"/>
      <c r="W65" s="132"/>
      <c r="X65" s="132"/>
      <c r="Y65" s="132"/>
      <c r="Z65" s="132"/>
      <c r="AA65" s="132"/>
    </row>
    <row r="68" spans="2:27">
      <c r="B68" s="134"/>
    </row>
    <row r="70" spans="2:27">
      <c r="B70" s="84"/>
    </row>
    <row r="71" spans="2:27" ht="13.8">
      <c r="B71" s="136"/>
    </row>
  </sheetData>
  <sheetProtection algorithmName="SHA-512" hashValue="yGVdOpSn+65tOBHXN+nnOgL3kZMntulS5R49LqSpnCtsiQ+lRHN1zkS+fRnEP0O27DeRCq/q5B276Ar1Ajr7fg==" saltValue="9oySmnnVy4CibBKVGU3ZCQ==" spinCount="100000" sheet="1" objects="1" scenarios="1"/>
  <conditionalFormatting sqref="Q1:R1 I1:J1">
    <cfRule type="containsText" dxfId="47" priority="9" operator="containsText" text="Errors">
      <formula>NOT(ISERROR(SEARCH("Errors",I1)))</formula>
    </cfRule>
  </conditionalFormatting>
  <conditionalFormatting sqref="G1:H1">
    <cfRule type="containsText" dxfId="46" priority="7" operator="containsText" text="Errors">
      <formula>NOT(ISERROR(SEARCH("Errors",G1)))</formula>
    </cfRule>
  </conditionalFormatting>
  <conditionalFormatting sqref="AF6">
    <cfRule type="cellIs" dxfId="45" priority="2" stopIfTrue="1" operator="equal">
      <formula>"You cannot claim against this contract until all prior year program income has been expended."</formula>
    </cfRule>
  </conditionalFormatting>
  <conditionalFormatting sqref="AG6">
    <cfRule type="cellIs" dxfId="44" priority="1" stopIfTrue="1" operator="equal">
      <formula>"You cannot claim against this contract until all prior year program income has been expended."</formula>
    </cfRule>
  </conditionalFormatting>
  <dataValidations count="4">
    <dataValidation type="list" showInputMessage="1" showErrorMessage="1" sqref="A2" xr:uid="{107E6B25-C911-4750-AE19-935520DA0533}">
      <formula1>CAU</formula1>
    </dataValidation>
    <dataValidation type="whole" allowBlank="1" showInputMessage="1" showErrorMessage="1" errorTitle="Data Validation" error="Please enter a whole number between 0 and 2147483647." sqref="B7:AC38 B49:B54 B62:AC62 C49:AC61" xr:uid="{1D6EBA5D-EE8E-4E67-A910-75B4CA285337}">
      <formula1>0</formula1>
      <formula2>10000000000</formula2>
    </dataValidation>
    <dataValidation type="whole" allowBlank="1" showInputMessage="1" showErrorMessage="1" errorTitle="Data Validation" error="Please enter a whole number, do not use cents." sqref="B39:Y48" xr:uid="{1F5C6178-8C77-4118-B9F3-F4AB319AC2EE}">
      <formula1>-10000000000</formula1>
      <formula2>10000000000</formula2>
    </dataValidation>
    <dataValidation type="whole" allowBlank="1" showInputMessage="1" showErrorMessage="1" errorTitle="Data Validation" error="Please enter a whole number - do not use cents." sqref="Z39:AC48" xr:uid="{0C9E1C09-F365-4D95-925B-C5304F317F70}">
      <formula1>-10000000000</formula1>
      <formula2>10000000000</formula2>
    </dataValidation>
  </dataValidations>
  <pageMargins left="0.5" right="0.5" top="0.75" bottom="1" header="0.5" footer="0.5"/>
  <pageSetup scale="81" fitToWidth="2" orientation="landscape" r:id="rId1"/>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37477-183C-4B28-B4B4-1607D395FF02}">
  <sheetPr codeName="Sheet18">
    <tabColor theme="8" tint="0.39997558519241921"/>
    <pageSetUpPr fitToPage="1"/>
  </sheetPr>
  <dimension ref="A1:AE71"/>
  <sheetViews>
    <sheetView zoomScale="98" zoomScaleNormal="98" workbookViewId="0">
      <pane xSplit="1" ySplit="38" topLeftCell="B39" activePane="bottomRight" state="frozen"/>
      <selection activeCell="D14" sqref="D14"/>
      <selection pane="topRight" activeCell="D14" sqref="D14"/>
      <selection pane="bottomLeft" activeCell="D14" sqref="D14"/>
      <selection pane="bottomRight" activeCell="C45" sqref="C45"/>
    </sheetView>
  </sheetViews>
  <sheetFormatPr defaultColWidth="8.88671875" defaultRowHeight="13.2"/>
  <cols>
    <col min="1" max="1" width="30.6640625" style="121" customWidth="1"/>
    <col min="2" max="3" width="15.6640625" style="121" customWidth="1"/>
    <col min="4" max="5" width="15.6640625" style="121" hidden="1" customWidth="1"/>
    <col min="6" max="9" width="15.6640625" style="121" customWidth="1"/>
    <col min="10" max="13" width="15.6640625" style="121" hidden="1" customWidth="1"/>
    <col min="14" max="15" width="15.6640625" style="121" customWidth="1"/>
    <col min="16" max="17" width="15.6640625" style="121" hidden="1" customWidth="1"/>
    <col min="18" max="25" width="15.6640625" style="121" customWidth="1"/>
    <col min="26" max="29" width="25.6640625" style="121" customWidth="1"/>
    <col min="30" max="30" width="8.88671875" style="135"/>
    <col min="31" max="16384" width="8.88671875" style="121"/>
  </cols>
  <sheetData>
    <row r="1" spans="1:31" ht="13.8" thickBot="1">
      <c r="A1" s="418" t="s">
        <v>1282</v>
      </c>
      <c r="B1" s="138"/>
      <c r="C1" s="428"/>
      <c r="D1" s="428"/>
      <c r="E1" s="428"/>
      <c r="F1" s="500"/>
      <c r="G1" s="429"/>
      <c r="H1" s="501"/>
      <c r="W1" s="123"/>
      <c r="X1" s="123"/>
      <c r="Y1" s="123"/>
      <c r="Z1" s="123"/>
      <c r="AA1" s="123"/>
    </row>
    <row r="2" spans="1:31" ht="16.2" thickBot="1">
      <c r="A2" s="117">
        <f>IIIB!A2</f>
        <v>0</v>
      </c>
      <c r="B2" s="120"/>
      <c r="C2" s="124" t="str">
        <f>IIIB!C2</f>
        <v>January 2021</v>
      </c>
      <c r="G2" s="419" t="str">
        <f>LOOKUP(C2,'Addl Info'!A21:A34,'Addl Info'!B21:B34)</f>
        <v>01-2021 - 12-2021</v>
      </c>
      <c r="H2" s="121" t="s">
        <v>1283</v>
      </c>
      <c r="M2" s="140"/>
      <c r="N2" s="140"/>
      <c r="S2" s="141"/>
      <c r="T2" s="141"/>
      <c r="U2" s="142"/>
      <c r="V2" s="142"/>
      <c r="W2" s="123"/>
      <c r="X2" s="123"/>
      <c r="Y2" s="123"/>
      <c r="Z2" s="123"/>
      <c r="AA2" s="123"/>
    </row>
    <row r="3" spans="1:31">
      <c r="B3" s="120"/>
      <c r="G3" s="421" t="s">
        <v>1225</v>
      </c>
      <c r="H3" s="121" t="s">
        <v>1283</v>
      </c>
      <c r="W3" s="123"/>
      <c r="X3" s="123"/>
      <c r="Y3" s="123"/>
      <c r="Z3" s="123"/>
      <c r="AA3" s="123"/>
    </row>
    <row r="4" spans="1:31">
      <c r="B4" s="123"/>
      <c r="W4" s="123"/>
      <c r="X4" s="123"/>
      <c r="Y4" s="123"/>
      <c r="Z4" s="123"/>
      <c r="AA4" s="123"/>
    </row>
    <row r="5" spans="1:31" ht="13.8" thickBot="1">
      <c r="A5" s="143"/>
      <c r="B5" s="144"/>
      <c r="C5" s="129"/>
      <c r="D5" s="145"/>
      <c r="E5" s="145"/>
      <c r="F5" s="145"/>
      <c r="O5" s="129"/>
      <c r="P5" s="129"/>
      <c r="Q5" s="129"/>
      <c r="R5" s="129"/>
      <c r="S5" s="129"/>
      <c r="T5" s="129"/>
      <c r="U5" s="129"/>
      <c r="V5" s="129"/>
      <c r="W5" s="129"/>
      <c r="X5" s="129"/>
      <c r="Y5" s="130"/>
      <c r="Z5" s="123"/>
      <c r="AA5" s="123"/>
    </row>
    <row r="6" spans="1:31" ht="77.099999999999994" customHeight="1">
      <c r="A6" s="539" t="s">
        <v>1226</v>
      </c>
      <c r="B6" s="721" t="s">
        <v>1451</v>
      </c>
      <c r="C6" s="721" t="s">
        <v>1452</v>
      </c>
      <c r="D6" s="539" t="s">
        <v>1227</v>
      </c>
      <c r="E6" s="539" t="s">
        <v>1228</v>
      </c>
      <c r="F6" s="539" t="s">
        <v>1430</v>
      </c>
      <c r="G6" s="539" t="s">
        <v>1080</v>
      </c>
      <c r="H6" s="539" t="s">
        <v>1431</v>
      </c>
      <c r="I6" s="539" t="s">
        <v>1082</v>
      </c>
      <c r="J6" s="539" t="s">
        <v>1432</v>
      </c>
      <c r="K6" s="539" t="s">
        <v>1433</v>
      </c>
      <c r="L6" s="539" t="s">
        <v>1434</v>
      </c>
      <c r="M6" s="539" t="s">
        <v>1229</v>
      </c>
      <c r="N6" s="539" t="s">
        <v>1435</v>
      </c>
      <c r="O6" s="539" t="s">
        <v>1084</v>
      </c>
      <c r="P6" s="539" t="s">
        <v>1436</v>
      </c>
      <c r="Q6" s="539" t="s">
        <v>1230</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c r="AE6" s="557"/>
    </row>
    <row r="7" spans="1:31" ht="26.1" hidden="1" customHeight="1">
      <c r="A7" s="413" t="s">
        <v>357</v>
      </c>
      <c r="B7" s="414"/>
      <c r="C7" s="414"/>
      <c r="D7" s="414"/>
      <c r="E7" s="414"/>
      <c r="F7" s="489"/>
      <c r="G7" s="414"/>
      <c r="H7" s="489"/>
      <c r="I7" s="414"/>
      <c r="J7" s="489"/>
      <c r="K7" s="414"/>
      <c r="L7" s="489"/>
      <c r="M7" s="414"/>
      <c r="N7" s="489"/>
      <c r="O7" s="414"/>
      <c r="P7" s="489"/>
      <c r="Q7" s="414"/>
      <c r="R7" s="489"/>
      <c r="S7" s="414"/>
      <c r="T7" s="489"/>
      <c r="U7" s="414"/>
      <c r="V7" s="489"/>
      <c r="W7" s="414"/>
      <c r="X7" s="489"/>
      <c r="Y7" s="659"/>
      <c r="Z7" s="662"/>
      <c r="AA7" s="663"/>
      <c r="AB7" s="663"/>
      <c r="AC7" s="664"/>
      <c r="AD7" s="135" t="str">
        <f t="shared" ref="AD7:AD38" si="0">IF(AND(AC7&gt;0,C7=0),"x","")</f>
        <v/>
      </c>
    </row>
    <row r="8" spans="1:31" ht="26.1" hidden="1" customHeight="1">
      <c r="A8" s="413" t="s">
        <v>360</v>
      </c>
      <c r="B8" s="414"/>
      <c r="C8" s="414"/>
      <c r="D8" s="414"/>
      <c r="E8" s="414"/>
      <c r="F8" s="489"/>
      <c r="G8" s="414"/>
      <c r="H8" s="489"/>
      <c r="I8" s="414"/>
      <c r="J8" s="489"/>
      <c r="K8" s="414"/>
      <c r="L8" s="489"/>
      <c r="M8" s="414"/>
      <c r="N8" s="489"/>
      <c r="O8" s="414"/>
      <c r="P8" s="489"/>
      <c r="Q8" s="414"/>
      <c r="R8" s="489"/>
      <c r="S8" s="414"/>
      <c r="T8" s="489"/>
      <c r="U8" s="414"/>
      <c r="V8" s="489"/>
      <c r="W8" s="414"/>
      <c r="X8" s="489"/>
      <c r="Y8" s="659"/>
      <c r="Z8" s="662"/>
      <c r="AA8" s="663"/>
      <c r="AB8" s="663"/>
      <c r="AC8" s="664"/>
      <c r="AD8" s="135" t="str">
        <f t="shared" si="0"/>
        <v/>
      </c>
    </row>
    <row r="9" spans="1:31" ht="26.1" hidden="1" customHeight="1">
      <c r="A9" s="413" t="s">
        <v>368</v>
      </c>
      <c r="B9" s="414"/>
      <c r="C9" s="414"/>
      <c r="D9" s="414"/>
      <c r="E9" s="414"/>
      <c r="F9" s="489"/>
      <c r="G9" s="414"/>
      <c r="H9" s="489"/>
      <c r="I9" s="414"/>
      <c r="J9" s="489"/>
      <c r="K9" s="414"/>
      <c r="L9" s="489"/>
      <c r="M9" s="414"/>
      <c r="N9" s="489"/>
      <c r="O9" s="414"/>
      <c r="P9" s="489"/>
      <c r="Q9" s="414"/>
      <c r="R9" s="489"/>
      <c r="S9" s="414"/>
      <c r="T9" s="489"/>
      <c r="U9" s="414"/>
      <c r="V9" s="489"/>
      <c r="W9" s="414"/>
      <c r="X9" s="489"/>
      <c r="Y9" s="659"/>
      <c r="Z9" s="662"/>
      <c r="AA9" s="663"/>
      <c r="AB9" s="663"/>
      <c r="AC9" s="664"/>
      <c r="AD9" s="135" t="str">
        <f t="shared" si="0"/>
        <v/>
      </c>
    </row>
    <row r="10" spans="1:31" ht="26.1" hidden="1" customHeight="1">
      <c r="A10" s="413" t="s">
        <v>376</v>
      </c>
      <c r="B10" s="414"/>
      <c r="C10" s="414"/>
      <c r="D10" s="414"/>
      <c r="E10" s="414"/>
      <c r="F10" s="489"/>
      <c r="G10" s="414"/>
      <c r="H10" s="489"/>
      <c r="I10" s="414"/>
      <c r="J10" s="489"/>
      <c r="K10" s="414"/>
      <c r="L10" s="489"/>
      <c r="M10" s="414"/>
      <c r="N10" s="489"/>
      <c r="O10" s="414"/>
      <c r="P10" s="489"/>
      <c r="Q10" s="414"/>
      <c r="R10" s="489"/>
      <c r="S10" s="414"/>
      <c r="T10" s="489"/>
      <c r="U10" s="414"/>
      <c r="V10" s="489"/>
      <c r="W10" s="414"/>
      <c r="X10" s="489"/>
      <c r="Y10" s="659"/>
      <c r="Z10" s="662"/>
      <c r="AA10" s="663"/>
      <c r="AB10" s="663"/>
      <c r="AC10" s="664"/>
      <c r="AD10" s="135" t="str">
        <f t="shared" si="0"/>
        <v/>
      </c>
    </row>
    <row r="11" spans="1:31" ht="26.1" hidden="1" customHeight="1">
      <c r="A11" s="413" t="s">
        <v>1233</v>
      </c>
      <c r="B11" s="414"/>
      <c r="C11" s="414"/>
      <c r="D11" s="414"/>
      <c r="E11" s="414"/>
      <c r="F11" s="489"/>
      <c r="G11" s="414"/>
      <c r="H11" s="489"/>
      <c r="I11" s="414"/>
      <c r="J11" s="489"/>
      <c r="K11" s="414"/>
      <c r="L11" s="489"/>
      <c r="M11" s="414"/>
      <c r="N11" s="489"/>
      <c r="O11" s="414"/>
      <c r="P11" s="489"/>
      <c r="Q11" s="414"/>
      <c r="R11" s="489"/>
      <c r="S11" s="414"/>
      <c r="T11" s="489"/>
      <c r="U11" s="414"/>
      <c r="V11" s="489"/>
      <c r="W11" s="414"/>
      <c r="X11" s="489"/>
      <c r="Y11" s="659"/>
      <c r="Z11" s="662"/>
      <c r="AA11" s="663"/>
      <c r="AB11" s="663"/>
      <c r="AC11" s="664"/>
      <c r="AD11" s="135" t="str">
        <f t="shared" si="0"/>
        <v/>
      </c>
    </row>
    <row r="12" spans="1:31" ht="26.1" hidden="1" customHeight="1">
      <c r="A12" s="413" t="s">
        <v>407</v>
      </c>
      <c r="B12" s="414"/>
      <c r="C12" s="414"/>
      <c r="D12" s="414"/>
      <c r="E12" s="414"/>
      <c r="F12" s="489"/>
      <c r="G12" s="414"/>
      <c r="H12" s="489"/>
      <c r="I12" s="414"/>
      <c r="J12" s="489"/>
      <c r="K12" s="414"/>
      <c r="L12" s="489"/>
      <c r="M12" s="414"/>
      <c r="N12" s="489"/>
      <c r="O12" s="414"/>
      <c r="P12" s="489"/>
      <c r="Q12" s="414"/>
      <c r="R12" s="489"/>
      <c r="S12" s="414"/>
      <c r="T12" s="489"/>
      <c r="U12" s="414"/>
      <c r="V12" s="489"/>
      <c r="W12" s="414"/>
      <c r="X12" s="489"/>
      <c r="Y12" s="659"/>
      <c r="Z12" s="662"/>
      <c r="AA12" s="663"/>
      <c r="AB12" s="663"/>
      <c r="AC12" s="664"/>
      <c r="AD12" s="135" t="str">
        <f t="shared" si="0"/>
        <v/>
      </c>
    </row>
    <row r="13" spans="1:31" ht="26.1" hidden="1" customHeight="1">
      <c r="A13" s="413" t="s">
        <v>411</v>
      </c>
      <c r="B13" s="414"/>
      <c r="C13" s="414"/>
      <c r="D13" s="414"/>
      <c r="E13" s="414"/>
      <c r="F13" s="489"/>
      <c r="G13" s="414"/>
      <c r="H13" s="489"/>
      <c r="I13" s="414"/>
      <c r="J13" s="489"/>
      <c r="K13" s="414"/>
      <c r="L13" s="489"/>
      <c r="M13" s="414"/>
      <c r="N13" s="489"/>
      <c r="O13" s="414"/>
      <c r="P13" s="489"/>
      <c r="Q13" s="414"/>
      <c r="R13" s="489"/>
      <c r="S13" s="414"/>
      <c r="T13" s="489"/>
      <c r="U13" s="414"/>
      <c r="V13" s="489"/>
      <c r="W13" s="414"/>
      <c r="X13" s="489"/>
      <c r="Y13" s="659"/>
      <c r="Z13" s="662"/>
      <c r="AA13" s="663"/>
      <c r="AB13" s="663"/>
      <c r="AC13" s="664"/>
      <c r="AD13" s="135" t="str">
        <f t="shared" si="0"/>
        <v/>
      </c>
    </row>
    <row r="14" spans="1:31" ht="26.1" hidden="1" customHeight="1">
      <c r="A14" s="413" t="s">
        <v>413</v>
      </c>
      <c r="B14" s="414"/>
      <c r="C14" s="414"/>
      <c r="D14" s="414"/>
      <c r="E14" s="414"/>
      <c r="F14" s="489"/>
      <c r="G14" s="414"/>
      <c r="H14" s="489"/>
      <c r="I14" s="414"/>
      <c r="J14" s="489"/>
      <c r="K14" s="414"/>
      <c r="L14" s="489"/>
      <c r="M14" s="414"/>
      <c r="N14" s="489"/>
      <c r="O14" s="414"/>
      <c r="P14" s="489"/>
      <c r="Q14" s="414"/>
      <c r="R14" s="489"/>
      <c r="S14" s="414"/>
      <c r="T14" s="489"/>
      <c r="U14" s="414"/>
      <c r="V14" s="489"/>
      <c r="W14" s="414"/>
      <c r="X14" s="489"/>
      <c r="Y14" s="659"/>
      <c r="Z14" s="662"/>
      <c r="AA14" s="663"/>
      <c r="AB14" s="663"/>
      <c r="AC14" s="664"/>
      <c r="AD14" s="135" t="str">
        <f t="shared" si="0"/>
        <v/>
      </c>
    </row>
    <row r="15" spans="1:31" ht="26.1" hidden="1" customHeight="1">
      <c r="A15" s="413" t="s">
        <v>1234</v>
      </c>
      <c r="B15" s="414"/>
      <c r="C15" s="414"/>
      <c r="D15" s="414"/>
      <c r="E15" s="414"/>
      <c r="F15" s="489"/>
      <c r="G15" s="414"/>
      <c r="H15" s="489"/>
      <c r="I15" s="414"/>
      <c r="J15" s="489"/>
      <c r="K15" s="414"/>
      <c r="L15" s="489"/>
      <c r="M15" s="414"/>
      <c r="N15" s="489"/>
      <c r="O15" s="414"/>
      <c r="P15" s="489"/>
      <c r="Q15" s="414"/>
      <c r="R15" s="489"/>
      <c r="S15" s="414"/>
      <c r="T15" s="489"/>
      <c r="U15" s="414"/>
      <c r="V15" s="489"/>
      <c r="W15" s="414"/>
      <c r="X15" s="489"/>
      <c r="Y15" s="659"/>
      <c r="Z15" s="662"/>
      <c r="AA15" s="663"/>
      <c r="AB15" s="663"/>
      <c r="AC15" s="664"/>
      <c r="AD15" s="135" t="str">
        <f t="shared" si="0"/>
        <v/>
      </c>
    </row>
    <row r="16" spans="1:31" ht="26.1" hidden="1" customHeight="1">
      <c r="A16" s="413" t="s">
        <v>1235</v>
      </c>
      <c r="B16" s="414"/>
      <c r="C16" s="414"/>
      <c r="D16" s="414"/>
      <c r="E16" s="414"/>
      <c r="F16" s="489"/>
      <c r="G16" s="414"/>
      <c r="H16" s="489"/>
      <c r="I16" s="414"/>
      <c r="J16" s="489"/>
      <c r="K16" s="414"/>
      <c r="L16" s="489"/>
      <c r="M16" s="414"/>
      <c r="N16" s="489"/>
      <c r="O16" s="414"/>
      <c r="P16" s="489"/>
      <c r="Q16" s="414"/>
      <c r="R16" s="489"/>
      <c r="S16" s="414"/>
      <c r="T16" s="489"/>
      <c r="U16" s="414"/>
      <c r="V16" s="489"/>
      <c r="W16" s="414"/>
      <c r="X16" s="489"/>
      <c r="Y16" s="659"/>
      <c r="Z16" s="662"/>
      <c r="AA16" s="663"/>
      <c r="AB16" s="663"/>
      <c r="AC16" s="664"/>
      <c r="AD16" s="135" t="str">
        <f t="shared" si="0"/>
        <v/>
      </c>
    </row>
    <row r="17" spans="1:30" ht="26.1" hidden="1" customHeight="1">
      <c r="A17" s="413" t="s">
        <v>480</v>
      </c>
      <c r="B17" s="414"/>
      <c r="C17" s="414"/>
      <c r="D17" s="414"/>
      <c r="E17" s="414"/>
      <c r="F17" s="489"/>
      <c r="G17" s="414"/>
      <c r="H17" s="489"/>
      <c r="I17" s="414"/>
      <c r="J17" s="489"/>
      <c r="K17" s="414"/>
      <c r="L17" s="489"/>
      <c r="M17" s="414"/>
      <c r="N17" s="489"/>
      <c r="O17" s="414"/>
      <c r="P17" s="489"/>
      <c r="Q17" s="414"/>
      <c r="R17" s="489"/>
      <c r="S17" s="414"/>
      <c r="T17" s="489"/>
      <c r="U17" s="414"/>
      <c r="V17" s="489"/>
      <c r="W17" s="414"/>
      <c r="X17" s="489"/>
      <c r="Y17" s="659"/>
      <c r="Z17" s="662"/>
      <c r="AA17" s="663"/>
      <c r="AB17" s="663"/>
      <c r="AC17" s="664"/>
      <c r="AD17" s="135" t="str">
        <f t="shared" si="0"/>
        <v/>
      </c>
    </row>
    <row r="18" spans="1:30" ht="26.1" hidden="1" customHeight="1">
      <c r="A18" s="413" t="s">
        <v>504</v>
      </c>
      <c r="B18" s="414"/>
      <c r="C18" s="414"/>
      <c r="D18" s="414"/>
      <c r="E18" s="414"/>
      <c r="F18" s="489"/>
      <c r="G18" s="414"/>
      <c r="H18" s="489"/>
      <c r="I18" s="414"/>
      <c r="J18" s="489"/>
      <c r="K18" s="414"/>
      <c r="L18" s="489"/>
      <c r="M18" s="414"/>
      <c r="N18" s="489"/>
      <c r="O18" s="414"/>
      <c r="P18" s="489"/>
      <c r="Q18" s="414"/>
      <c r="R18" s="489"/>
      <c r="S18" s="414"/>
      <c r="T18" s="489"/>
      <c r="U18" s="414"/>
      <c r="V18" s="489"/>
      <c r="W18" s="414"/>
      <c r="X18" s="489"/>
      <c r="Y18" s="659"/>
      <c r="Z18" s="662"/>
      <c r="AA18" s="663"/>
      <c r="AB18" s="663"/>
      <c r="AC18" s="664"/>
      <c r="AD18" s="135" t="str">
        <f t="shared" si="0"/>
        <v/>
      </c>
    </row>
    <row r="19" spans="1:30" ht="26.1" hidden="1" customHeight="1">
      <c r="A19" s="413" t="s">
        <v>1236</v>
      </c>
      <c r="B19" s="414"/>
      <c r="C19" s="414"/>
      <c r="D19" s="414"/>
      <c r="E19" s="414"/>
      <c r="F19" s="489"/>
      <c r="G19" s="414"/>
      <c r="H19" s="489"/>
      <c r="I19" s="414"/>
      <c r="J19" s="489"/>
      <c r="K19" s="414"/>
      <c r="L19" s="489"/>
      <c r="M19" s="414"/>
      <c r="N19" s="489"/>
      <c r="O19" s="414"/>
      <c r="P19" s="489"/>
      <c r="Q19" s="414"/>
      <c r="R19" s="489"/>
      <c r="S19" s="414"/>
      <c r="T19" s="489"/>
      <c r="U19" s="414"/>
      <c r="V19" s="489"/>
      <c r="W19" s="414"/>
      <c r="X19" s="489"/>
      <c r="Y19" s="659"/>
      <c r="Z19" s="662"/>
      <c r="AA19" s="663"/>
      <c r="AB19" s="663"/>
      <c r="AC19" s="664"/>
      <c r="AD19" s="135" t="str">
        <f t="shared" si="0"/>
        <v/>
      </c>
    </row>
    <row r="20" spans="1:30" ht="26.1" hidden="1" customHeight="1">
      <c r="A20" s="413" t="s">
        <v>509</v>
      </c>
      <c r="B20" s="414"/>
      <c r="C20" s="414"/>
      <c r="D20" s="414"/>
      <c r="E20" s="414"/>
      <c r="F20" s="489"/>
      <c r="G20" s="414"/>
      <c r="H20" s="489"/>
      <c r="I20" s="414"/>
      <c r="J20" s="489"/>
      <c r="K20" s="414"/>
      <c r="L20" s="489"/>
      <c r="M20" s="414"/>
      <c r="N20" s="489"/>
      <c r="O20" s="414"/>
      <c r="P20" s="489"/>
      <c r="Q20" s="414"/>
      <c r="R20" s="489"/>
      <c r="S20" s="414"/>
      <c r="T20" s="489"/>
      <c r="U20" s="414"/>
      <c r="V20" s="489"/>
      <c r="W20" s="414"/>
      <c r="X20" s="489"/>
      <c r="Y20" s="659"/>
      <c r="Z20" s="662"/>
      <c r="AA20" s="663"/>
      <c r="AB20" s="663"/>
      <c r="AC20" s="664"/>
      <c r="AD20" s="135" t="str">
        <f t="shared" si="0"/>
        <v/>
      </c>
    </row>
    <row r="21" spans="1:30" ht="26.1" hidden="1" customHeight="1">
      <c r="A21" s="413" t="s">
        <v>1237</v>
      </c>
      <c r="B21" s="414"/>
      <c r="C21" s="414"/>
      <c r="D21" s="414"/>
      <c r="E21" s="414"/>
      <c r="F21" s="489"/>
      <c r="G21" s="414"/>
      <c r="H21" s="489"/>
      <c r="I21" s="414"/>
      <c r="J21" s="489"/>
      <c r="K21" s="414"/>
      <c r="L21" s="489"/>
      <c r="M21" s="414"/>
      <c r="N21" s="489"/>
      <c r="O21" s="414"/>
      <c r="P21" s="489"/>
      <c r="Q21" s="414"/>
      <c r="R21" s="489"/>
      <c r="S21" s="414"/>
      <c r="T21" s="489"/>
      <c r="U21" s="414"/>
      <c r="V21" s="489"/>
      <c r="W21" s="414"/>
      <c r="X21" s="489"/>
      <c r="Y21" s="659"/>
      <c r="Z21" s="662"/>
      <c r="AA21" s="663"/>
      <c r="AB21" s="663"/>
      <c r="AC21" s="664"/>
      <c r="AD21" s="135" t="str">
        <f t="shared" si="0"/>
        <v/>
      </c>
    </row>
    <row r="22" spans="1:30" ht="26.1" hidden="1" customHeight="1">
      <c r="A22" s="413" t="s">
        <v>1238</v>
      </c>
      <c r="B22" s="414"/>
      <c r="C22" s="414"/>
      <c r="D22" s="414"/>
      <c r="E22" s="414"/>
      <c r="F22" s="489"/>
      <c r="G22" s="414"/>
      <c r="H22" s="489"/>
      <c r="I22" s="414"/>
      <c r="J22" s="489"/>
      <c r="K22" s="414"/>
      <c r="L22" s="489"/>
      <c r="M22" s="414"/>
      <c r="N22" s="489"/>
      <c r="O22" s="414"/>
      <c r="P22" s="489"/>
      <c r="Q22" s="414"/>
      <c r="R22" s="489"/>
      <c r="S22" s="414"/>
      <c r="T22" s="489"/>
      <c r="U22" s="414"/>
      <c r="V22" s="489"/>
      <c r="W22" s="414"/>
      <c r="X22" s="489"/>
      <c r="Y22" s="659"/>
      <c r="Z22" s="662"/>
      <c r="AA22" s="663"/>
      <c r="AB22" s="663"/>
      <c r="AC22" s="664"/>
      <c r="AD22" s="135" t="str">
        <f t="shared" si="0"/>
        <v/>
      </c>
    </row>
    <row r="23" spans="1:30" ht="26.1" hidden="1" customHeight="1">
      <c r="A23" s="413" t="s">
        <v>1239</v>
      </c>
      <c r="B23" s="414"/>
      <c r="C23" s="414"/>
      <c r="D23" s="414"/>
      <c r="E23" s="414"/>
      <c r="F23" s="489"/>
      <c r="G23" s="414"/>
      <c r="H23" s="489"/>
      <c r="I23" s="414"/>
      <c r="J23" s="489"/>
      <c r="K23" s="414"/>
      <c r="L23" s="489"/>
      <c r="M23" s="414"/>
      <c r="N23" s="489"/>
      <c r="O23" s="414"/>
      <c r="P23" s="489"/>
      <c r="Q23" s="414"/>
      <c r="R23" s="489"/>
      <c r="S23" s="414"/>
      <c r="T23" s="489"/>
      <c r="U23" s="414"/>
      <c r="V23" s="489"/>
      <c r="W23" s="414"/>
      <c r="X23" s="489"/>
      <c r="Y23" s="659"/>
      <c r="Z23" s="662"/>
      <c r="AA23" s="663"/>
      <c r="AB23" s="663"/>
      <c r="AC23" s="664"/>
      <c r="AD23" s="135" t="str">
        <f t="shared" si="0"/>
        <v/>
      </c>
    </row>
    <row r="24" spans="1:30" ht="26.1" hidden="1" customHeight="1">
      <c r="A24" s="413" t="s">
        <v>1240</v>
      </c>
      <c r="B24" s="414"/>
      <c r="C24" s="414"/>
      <c r="D24" s="414"/>
      <c r="E24" s="414"/>
      <c r="F24" s="489"/>
      <c r="G24" s="414"/>
      <c r="H24" s="489"/>
      <c r="I24" s="414"/>
      <c r="J24" s="489"/>
      <c r="K24" s="414"/>
      <c r="L24" s="489"/>
      <c r="M24" s="414"/>
      <c r="N24" s="489"/>
      <c r="O24" s="414"/>
      <c r="P24" s="489"/>
      <c r="Q24" s="414"/>
      <c r="R24" s="489"/>
      <c r="S24" s="414"/>
      <c r="T24" s="489"/>
      <c r="U24" s="414"/>
      <c r="V24" s="489"/>
      <c r="W24" s="414"/>
      <c r="X24" s="489"/>
      <c r="Y24" s="659"/>
      <c r="Z24" s="662"/>
      <c r="AA24" s="663"/>
      <c r="AB24" s="663"/>
      <c r="AC24" s="664"/>
      <c r="AD24" s="135" t="str">
        <f t="shared" si="0"/>
        <v/>
      </c>
    </row>
    <row r="25" spans="1:30" ht="26.1" hidden="1" customHeight="1">
      <c r="A25" s="413" t="s">
        <v>574</v>
      </c>
      <c r="B25" s="414"/>
      <c r="C25" s="414"/>
      <c r="D25" s="414"/>
      <c r="E25" s="414"/>
      <c r="F25" s="489"/>
      <c r="G25" s="414"/>
      <c r="H25" s="489"/>
      <c r="I25" s="414"/>
      <c r="J25" s="489"/>
      <c r="K25" s="414"/>
      <c r="L25" s="489"/>
      <c r="M25" s="414"/>
      <c r="N25" s="489"/>
      <c r="O25" s="414"/>
      <c r="P25" s="489"/>
      <c r="Q25" s="414"/>
      <c r="R25" s="489"/>
      <c r="S25" s="414"/>
      <c r="T25" s="489"/>
      <c r="U25" s="414"/>
      <c r="V25" s="489"/>
      <c r="W25" s="414"/>
      <c r="X25" s="489"/>
      <c r="Y25" s="659"/>
      <c r="Z25" s="662"/>
      <c r="AA25" s="663"/>
      <c r="AB25" s="663"/>
      <c r="AC25" s="664"/>
      <c r="AD25" s="135" t="str">
        <f t="shared" si="0"/>
        <v/>
      </c>
    </row>
    <row r="26" spans="1:30" ht="26.1" hidden="1" customHeight="1">
      <c r="A26" s="413" t="s">
        <v>578</v>
      </c>
      <c r="B26" s="414"/>
      <c r="C26" s="414"/>
      <c r="D26" s="414"/>
      <c r="E26" s="414"/>
      <c r="F26" s="489"/>
      <c r="G26" s="414"/>
      <c r="H26" s="489"/>
      <c r="I26" s="414"/>
      <c r="J26" s="489"/>
      <c r="K26" s="414"/>
      <c r="L26" s="489"/>
      <c r="M26" s="414"/>
      <c r="N26" s="489"/>
      <c r="O26" s="414"/>
      <c r="P26" s="489"/>
      <c r="Q26" s="414"/>
      <c r="R26" s="489"/>
      <c r="S26" s="414"/>
      <c r="T26" s="489"/>
      <c r="U26" s="414"/>
      <c r="V26" s="489"/>
      <c r="W26" s="414"/>
      <c r="X26" s="489"/>
      <c r="Y26" s="659"/>
      <c r="Z26" s="662"/>
      <c r="AA26" s="663"/>
      <c r="AB26" s="663"/>
      <c r="AC26" s="664"/>
      <c r="AD26" s="135" t="str">
        <f t="shared" si="0"/>
        <v/>
      </c>
    </row>
    <row r="27" spans="1:30" ht="26.1" hidden="1" customHeight="1">
      <c r="A27" s="413" t="s">
        <v>799</v>
      </c>
      <c r="B27" s="414"/>
      <c r="C27" s="414"/>
      <c r="D27" s="414"/>
      <c r="E27" s="414"/>
      <c r="F27" s="489"/>
      <c r="G27" s="414"/>
      <c r="H27" s="489"/>
      <c r="I27" s="414"/>
      <c r="J27" s="489"/>
      <c r="K27" s="414"/>
      <c r="L27" s="489"/>
      <c r="M27" s="414"/>
      <c r="N27" s="489"/>
      <c r="O27" s="414"/>
      <c r="P27" s="489"/>
      <c r="Q27" s="414"/>
      <c r="R27" s="489"/>
      <c r="S27" s="414"/>
      <c r="T27" s="489"/>
      <c r="U27" s="414"/>
      <c r="V27" s="489"/>
      <c r="W27" s="414"/>
      <c r="X27" s="489"/>
      <c r="Y27" s="659"/>
      <c r="Z27" s="662"/>
      <c r="AA27" s="663"/>
      <c r="AB27" s="663"/>
      <c r="AC27" s="664"/>
      <c r="AD27" s="135" t="str">
        <f t="shared" si="0"/>
        <v/>
      </c>
    </row>
    <row r="28" spans="1:30" ht="26.1" hidden="1" customHeight="1">
      <c r="A28" s="413" t="s">
        <v>584</v>
      </c>
      <c r="B28" s="414"/>
      <c r="C28" s="414"/>
      <c r="D28" s="414"/>
      <c r="E28" s="414"/>
      <c r="F28" s="489"/>
      <c r="G28" s="414"/>
      <c r="H28" s="489"/>
      <c r="I28" s="414"/>
      <c r="J28" s="489"/>
      <c r="K28" s="414"/>
      <c r="L28" s="489"/>
      <c r="M28" s="414"/>
      <c r="N28" s="489"/>
      <c r="O28" s="414"/>
      <c r="P28" s="489"/>
      <c r="Q28" s="414"/>
      <c r="R28" s="489"/>
      <c r="S28" s="414"/>
      <c r="T28" s="489"/>
      <c r="U28" s="414"/>
      <c r="V28" s="489"/>
      <c r="W28" s="414"/>
      <c r="X28" s="489"/>
      <c r="Y28" s="659"/>
      <c r="Z28" s="662"/>
      <c r="AA28" s="663"/>
      <c r="AB28" s="663"/>
      <c r="AC28" s="664"/>
      <c r="AD28" s="135" t="str">
        <f t="shared" si="0"/>
        <v/>
      </c>
    </row>
    <row r="29" spans="1:30" ht="26.1" hidden="1" customHeight="1">
      <c r="A29" s="413" t="s">
        <v>1241</v>
      </c>
      <c r="B29" s="414"/>
      <c r="C29" s="414"/>
      <c r="D29" s="414"/>
      <c r="E29" s="414"/>
      <c r="F29" s="489"/>
      <c r="G29" s="414"/>
      <c r="H29" s="489"/>
      <c r="I29" s="414"/>
      <c r="J29" s="489"/>
      <c r="K29" s="414"/>
      <c r="L29" s="489"/>
      <c r="M29" s="414"/>
      <c r="N29" s="489"/>
      <c r="O29" s="414"/>
      <c r="P29" s="489"/>
      <c r="Q29" s="414"/>
      <c r="R29" s="489"/>
      <c r="S29" s="414"/>
      <c r="T29" s="489"/>
      <c r="U29" s="414"/>
      <c r="V29" s="489"/>
      <c r="W29" s="414"/>
      <c r="X29" s="489"/>
      <c r="Y29" s="659"/>
      <c r="Z29" s="662"/>
      <c r="AA29" s="663"/>
      <c r="AB29" s="663"/>
      <c r="AC29" s="664"/>
      <c r="AD29" s="135" t="str">
        <f t="shared" si="0"/>
        <v/>
      </c>
    </row>
    <row r="30" spans="1:30" ht="26.1" hidden="1" customHeight="1">
      <c r="A30" s="413" t="s">
        <v>592</v>
      </c>
      <c r="B30" s="414"/>
      <c r="C30" s="414"/>
      <c r="D30" s="414"/>
      <c r="E30" s="414"/>
      <c r="F30" s="489"/>
      <c r="G30" s="414"/>
      <c r="H30" s="489"/>
      <c r="I30" s="414"/>
      <c r="J30" s="489"/>
      <c r="K30" s="414"/>
      <c r="L30" s="489"/>
      <c r="M30" s="414"/>
      <c r="N30" s="489"/>
      <c r="O30" s="414"/>
      <c r="P30" s="489"/>
      <c r="Q30" s="414"/>
      <c r="R30" s="489"/>
      <c r="S30" s="414"/>
      <c r="T30" s="489"/>
      <c r="U30" s="414"/>
      <c r="V30" s="489"/>
      <c r="W30" s="414"/>
      <c r="X30" s="489"/>
      <c r="Y30" s="659"/>
      <c r="Z30" s="662"/>
      <c r="AA30" s="663"/>
      <c r="AB30" s="663"/>
      <c r="AC30" s="664"/>
      <c r="AD30" s="135" t="str">
        <f t="shared" si="0"/>
        <v/>
      </c>
    </row>
    <row r="31" spans="1:30" ht="26.1" hidden="1" customHeight="1">
      <c r="A31" s="413" t="s">
        <v>1100</v>
      </c>
      <c r="B31" s="414"/>
      <c r="C31" s="414"/>
      <c r="D31" s="414"/>
      <c r="E31" s="414"/>
      <c r="F31" s="489"/>
      <c r="G31" s="414"/>
      <c r="H31" s="489"/>
      <c r="I31" s="414"/>
      <c r="J31" s="489"/>
      <c r="K31" s="414"/>
      <c r="L31" s="489"/>
      <c r="M31" s="414"/>
      <c r="N31" s="489"/>
      <c r="O31" s="414"/>
      <c r="P31" s="489"/>
      <c r="Q31" s="414"/>
      <c r="R31" s="489"/>
      <c r="S31" s="414"/>
      <c r="T31" s="489"/>
      <c r="U31" s="414"/>
      <c r="V31" s="489"/>
      <c r="W31" s="414"/>
      <c r="X31" s="489"/>
      <c r="Y31" s="659"/>
      <c r="Z31" s="662"/>
      <c r="AA31" s="663"/>
      <c r="AB31" s="663"/>
      <c r="AC31" s="664"/>
      <c r="AD31" s="135" t="str">
        <f t="shared" si="0"/>
        <v/>
      </c>
    </row>
    <row r="32" spans="1:30" ht="26.1" hidden="1" customHeight="1">
      <c r="A32" s="413" t="s">
        <v>750</v>
      </c>
      <c r="B32" s="414"/>
      <c r="C32" s="414"/>
      <c r="D32" s="414"/>
      <c r="E32" s="414"/>
      <c r="F32" s="489"/>
      <c r="G32" s="414"/>
      <c r="H32" s="489"/>
      <c r="I32" s="414"/>
      <c r="J32" s="489"/>
      <c r="K32" s="414"/>
      <c r="L32" s="489"/>
      <c r="M32" s="414"/>
      <c r="N32" s="489"/>
      <c r="O32" s="414"/>
      <c r="P32" s="489"/>
      <c r="Q32" s="414"/>
      <c r="R32" s="489"/>
      <c r="S32" s="414"/>
      <c r="T32" s="489"/>
      <c r="U32" s="414"/>
      <c r="V32" s="489"/>
      <c r="W32" s="414"/>
      <c r="X32" s="489"/>
      <c r="Y32" s="659"/>
      <c r="Z32" s="662"/>
      <c r="AA32" s="663"/>
      <c r="AB32" s="663"/>
      <c r="AC32" s="664"/>
      <c r="AD32" s="135" t="str">
        <f t="shared" si="0"/>
        <v/>
      </c>
    </row>
    <row r="33" spans="1:30" ht="26.1" hidden="1" customHeight="1">
      <c r="A33" s="413" t="s">
        <v>1242</v>
      </c>
      <c r="B33" s="414"/>
      <c r="C33" s="414"/>
      <c r="D33" s="414"/>
      <c r="E33" s="414"/>
      <c r="F33" s="489"/>
      <c r="G33" s="414"/>
      <c r="H33" s="489"/>
      <c r="I33" s="414"/>
      <c r="J33" s="489"/>
      <c r="K33" s="414"/>
      <c r="L33" s="489"/>
      <c r="M33" s="414"/>
      <c r="N33" s="489"/>
      <c r="O33" s="414"/>
      <c r="P33" s="489"/>
      <c r="Q33" s="414"/>
      <c r="R33" s="489"/>
      <c r="S33" s="414"/>
      <c r="T33" s="489"/>
      <c r="U33" s="414"/>
      <c r="V33" s="489"/>
      <c r="W33" s="414"/>
      <c r="X33" s="489"/>
      <c r="Y33" s="659"/>
      <c r="Z33" s="662"/>
      <c r="AA33" s="663"/>
      <c r="AB33" s="663"/>
      <c r="AC33" s="664"/>
      <c r="AD33" s="135" t="str">
        <f t="shared" si="0"/>
        <v/>
      </c>
    </row>
    <row r="34" spans="1:30" ht="26.1" hidden="1" customHeight="1">
      <c r="A34" s="413" t="s">
        <v>767</v>
      </c>
      <c r="B34" s="414"/>
      <c r="C34" s="414"/>
      <c r="D34" s="414"/>
      <c r="E34" s="414"/>
      <c r="F34" s="489"/>
      <c r="G34" s="414"/>
      <c r="H34" s="489"/>
      <c r="I34" s="414"/>
      <c r="J34" s="489"/>
      <c r="K34" s="414"/>
      <c r="L34" s="489"/>
      <c r="M34" s="414"/>
      <c r="N34" s="489"/>
      <c r="O34" s="414"/>
      <c r="P34" s="489"/>
      <c r="Q34" s="414"/>
      <c r="R34" s="489"/>
      <c r="S34" s="414"/>
      <c r="T34" s="489"/>
      <c r="U34" s="414"/>
      <c r="V34" s="489"/>
      <c r="W34" s="414"/>
      <c r="X34" s="489"/>
      <c r="Y34" s="659"/>
      <c r="Z34" s="662"/>
      <c r="AA34" s="663"/>
      <c r="AB34" s="663"/>
      <c r="AC34" s="664"/>
      <c r="AD34" s="135" t="str">
        <f t="shared" si="0"/>
        <v/>
      </c>
    </row>
    <row r="35" spans="1:30" ht="26.1" hidden="1" customHeight="1">
      <c r="A35" s="413" t="s">
        <v>771</v>
      </c>
      <c r="B35" s="414"/>
      <c r="C35" s="414"/>
      <c r="D35" s="414"/>
      <c r="E35" s="414"/>
      <c r="F35" s="489"/>
      <c r="G35" s="414"/>
      <c r="H35" s="489"/>
      <c r="I35" s="414"/>
      <c r="J35" s="489"/>
      <c r="K35" s="414"/>
      <c r="L35" s="489"/>
      <c r="M35" s="414"/>
      <c r="N35" s="489"/>
      <c r="O35" s="414"/>
      <c r="P35" s="489"/>
      <c r="Q35" s="414"/>
      <c r="R35" s="489"/>
      <c r="S35" s="414"/>
      <c r="T35" s="489"/>
      <c r="U35" s="414"/>
      <c r="V35" s="489"/>
      <c r="W35" s="414"/>
      <c r="X35" s="489"/>
      <c r="Y35" s="659"/>
      <c r="Z35" s="662"/>
      <c r="AA35" s="663"/>
      <c r="AB35" s="663"/>
      <c r="AC35" s="664"/>
      <c r="AD35" s="135" t="str">
        <f t="shared" si="0"/>
        <v/>
      </c>
    </row>
    <row r="36" spans="1:30" ht="26.1" hidden="1" customHeight="1">
      <c r="A36" s="413" t="s">
        <v>773</v>
      </c>
      <c r="B36" s="414"/>
      <c r="C36" s="414"/>
      <c r="D36" s="414"/>
      <c r="E36" s="414"/>
      <c r="F36" s="489"/>
      <c r="G36" s="414"/>
      <c r="H36" s="489"/>
      <c r="I36" s="414"/>
      <c r="J36" s="489"/>
      <c r="K36" s="414"/>
      <c r="L36" s="489"/>
      <c r="M36" s="414"/>
      <c r="N36" s="489"/>
      <c r="O36" s="414"/>
      <c r="P36" s="489"/>
      <c r="Q36" s="414"/>
      <c r="R36" s="489"/>
      <c r="S36" s="414"/>
      <c r="T36" s="489"/>
      <c r="U36" s="414"/>
      <c r="V36" s="489"/>
      <c r="W36" s="414"/>
      <c r="X36" s="489"/>
      <c r="Y36" s="659"/>
      <c r="Z36" s="662"/>
      <c r="AA36" s="663"/>
      <c r="AB36" s="663"/>
      <c r="AC36" s="664"/>
      <c r="AD36" s="135" t="str">
        <f t="shared" si="0"/>
        <v/>
      </c>
    </row>
    <row r="37" spans="1:30" ht="26.1" hidden="1" customHeight="1">
      <c r="A37" s="413" t="s">
        <v>1243</v>
      </c>
      <c r="B37" s="414"/>
      <c r="C37" s="414"/>
      <c r="D37" s="414"/>
      <c r="E37" s="414"/>
      <c r="F37" s="489"/>
      <c r="G37" s="414"/>
      <c r="H37" s="489"/>
      <c r="I37" s="414"/>
      <c r="J37" s="489"/>
      <c r="K37" s="414"/>
      <c r="L37" s="489"/>
      <c r="M37" s="414"/>
      <c r="N37" s="489"/>
      <c r="O37" s="414"/>
      <c r="P37" s="489"/>
      <c r="Q37" s="414"/>
      <c r="R37" s="489"/>
      <c r="S37" s="414"/>
      <c r="T37" s="489"/>
      <c r="U37" s="414"/>
      <c r="V37" s="489"/>
      <c r="W37" s="414"/>
      <c r="X37" s="489"/>
      <c r="Y37" s="659"/>
      <c r="Z37" s="662"/>
      <c r="AA37" s="663"/>
      <c r="AB37" s="663"/>
      <c r="AC37" s="664"/>
      <c r="AD37" s="135" t="str">
        <f t="shared" si="0"/>
        <v/>
      </c>
    </row>
    <row r="38" spans="1:30" ht="26.1" hidden="1" customHeight="1">
      <c r="A38" s="413" t="s">
        <v>1244</v>
      </c>
      <c r="B38" s="414"/>
      <c r="C38" s="414"/>
      <c r="D38" s="414"/>
      <c r="E38" s="414"/>
      <c r="F38" s="489"/>
      <c r="G38" s="414"/>
      <c r="H38" s="489"/>
      <c r="I38" s="414"/>
      <c r="J38" s="489"/>
      <c r="K38" s="414"/>
      <c r="L38" s="489"/>
      <c r="M38" s="414"/>
      <c r="N38" s="489"/>
      <c r="O38" s="414"/>
      <c r="P38" s="489"/>
      <c r="Q38" s="414"/>
      <c r="R38" s="489"/>
      <c r="S38" s="414"/>
      <c r="T38" s="489"/>
      <c r="U38" s="414"/>
      <c r="V38" s="489"/>
      <c r="W38" s="414"/>
      <c r="X38" s="489"/>
      <c r="Y38" s="659"/>
      <c r="Z38" s="662"/>
      <c r="AA38" s="663"/>
      <c r="AB38" s="663"/>
      <c r="AC38" s="664"/>
      <c r="AD38" s="135" t="str">
        <f t="shared" si="0"/>
        <v/>
      </c>
    </row>
    <row r="39" spans="1:30" ht="26.1" customHeight="1">
      <c r="A39" s="415" t="s">
        <v>844</v>
      </c>
      <c r="B39" s="423"/>
      <c r="C39" s="632"/>
      <c r="D39" s="412"/>
      <c r="E39" s="412"/>
      <c r="F39" s="423"/>
      <c r="G39" s="632"/>
      <c r="H39" s="493"/>
      <c r="I39" s="632"/>
      <c r="J39" s="412"/>
      <c r="K39" s="412"/>
      <c r="L39" s="488"/>
      <c r="M39" s="412"/>
      <c r="N39" s="423"/>
      <c r="O39" s="632"/>
      <c r="P39" s="412"/>
      <c r="Q39" s="412"/>
      <c r="R39" s="423"/>
      <c r="S39" s="632"/>
      <c r="T39" s="493"/>
      <c r="U39" s="632"/>
      <c r="V39" s="493"/>
      <c r="W39" s="632"/>
      <c r="X39" s="493"/>
      <c r="Y39" s="688"/>
      <c r="Z39" s="559">
        <f t="shared" ref="Z39:Z48" si="1">B39+D39+F39+J39+L39+N39+P39+R39+T39+X39</f>
        <v>0</v>
      </c>
      <c r="AA39" s="558">
        <f t="shared" ref="AA39:AA48" si="2">Z39+H39</f>
        <v>0</v>
      </c>
      <c r="AB39" s="562">
        <f t="shared" ref="AB39:AB48" si="3">C39+E39+G39+K39+M39+O39+Q39+S39+U39+Y39</f>
        <v>0</v>
      </c>
      <c r="AC39" s="563">
        <f t="shared" ref="AC39:AC48" si="4">AB39+I39</f>
        <v>0</v>
      </c>
      <c r="AD39" s="135" t="str">
        <f t="shared" ref="AD39:AD62" si="5">IF(AND(AC39&gt;0,C39=0),"x","")</f>
        <v/>
      </c>
    </row>
    <row r="40" spans="1:30" ht="26.1" customHeight="1">
      <c r="A40" s="415" t="s">
        <v>849</v>
      </c>
      <c r="B40" s="423"/>
      <c r="C40" s="632"/>
      <c r="D40" s="412"/>
      <c r="E40" s="412"/>
      <c r="F40" s="423"/>
      <c r="G40" s="632"/>
      <c r="H40" s="493"/>
      <c r="I40" s="632"/>
      <c r="J40" s="412"/>
      <c r="K40" s="412"/>
      <c r="L40" s="488"/>
      <c r="M40" s="412"/>
      <c r="N40" s="423"/>
      <c r="O40" s="632"/>
      <c r="P40" s="412"/>
      <c r="Q40" s="412"/>
      <c r="R40" s="423"/>
      <c r="S40" s="632"/>
      <c r="T40" s="493"/>
      <c r="U40" s="632"/>
      <c r="V40" s="493"/>
      <c r="W40" s="632"/>
      <c r="X40" s="493"/>
      <c r="Y40" s="688"/>
      <c r="Z40" s="559">
        <f t="shared" si="1"/>
        <v>0</v>
      </c>
      <c r="AA40" s="558">
        <f t="shared" si="2"/>
        <v>0</v>
      </c>
      <c r="AB40" s="562">
        <f t="shared" si="3"/>
        <v>0</v>
      </c>
      <c r="AC40" s="563">
        <f t="shared" si="4"/>
        <v>0</v>
      </c>
      <c r="AD40" s="135" t="str">
        <f t="shared" si="5"/>
        <v/>
      </c>
    </row>
    <row r="41" spans="1:30" ht="26.1" customHeight="1">
      <c r="A41" s="415" t="s">
        <v>859</v>
      </c>
      <c r="B41" s="423"/>
      <c r="C41" s="632"/>
      <c r="D41" s="412"/>
      <c r="E41" s="412"/>
      <c r="F41" s="423"/>
      <c r="G41" s="632"/>
      <c r="H41" s="493"/>
      <c r="I41" s="632"/>
      <c r="J41" s="412"/>
      <c r="K41" s="412"/>
      <c r="L41" s="488"/>
      <c r="M41" s="412"/>
      <c r="N41" s="423"/>
      <c r="O41" s="632"/>
      <c r="P41" s="412"/>
      <c r="Q41" s="412"/>
      <c r="R41" s="423"/>
      <c r="S41" s="632"/>
      <c r="T41" s="493"/>
      <c r="U41" s="632"/>
      <c r="V41" s="493"/>
      <c r="W41" s="632"/>
      <c r="X41" s="493"/>
      <c r="Y41" s="688"/>
      <c r="Z41" s="559">
        <f t="shared" si="1"/>
        <v>0</v>
      </c>
      <c r="AA41" s="558">
        <f t="shared" si="2"/>
        <v>0</v>
      </c>
      <c r="AB41" s="562">
        <f t="shared" si="3"/>
        <v>0</v>
      </c>
      <c r="AC41" s="563">
        <f t="shared" si="4"/>
        <v>0</v>
      </c>
      <c r="AD41" s="135" t="str">
        <f t="shared" si="5"/>
        <v/>
      </c>
    </row>
    <row r="42" spans="1:30" ht="26.1" customHeight="1">
      <c r="A42" s="415" t="s">
        <v>871</v>
      </c>
      <c r="B42" s="423"/>
      <c r="C42" s="632"/>
      <c r="D42" s="412"/>
      <c r="E42" s="412"/>
      <c r="F42" s="423"/>
      <c r="G42" s="632"/>
      <c r="H42" s="493"/>
      <c r="I42" s="632"/>
      <c r="J42" s="412"/>
      <c r="K42" s="412"/>
      <c r="L42" s="488"/>
      <c r="M42" s="412"/>
      <c r="N42" s="423"/>
      <c r="O42" s="632"/>
      <c r="P42" s="412"/>
      <c r="Q42" s="412"/>
      <c r="R42" s="423"/>
      <c r="S42" s="632"/>
      <c r="T42" s="493"/>
      <c r="U42" s="632"/>
      <c r="V42" s="493"/>
      <c r="W42" s="632"/>
      <c r="X42" s="493"/>
      <c r="Y42" s="688"/>
      <c r="Z42" s="559">
        <f t="shared" si="1"/>
        <v>0</v>
      </c>
      <c r="AA42" s="558">
        <f t="shared" si="2"/>
        <v>0</v>
      </c>
      <c r="AB42" s="562">
        <f t="shared" si="3"/>
        <v>0</v>
      </c>
      <c r="AC42" s="563">
        <f t="shared" si="4"/>
        <v>0</v>
      </c>
      <c r="AD42" s="135" t="str">
        <f t="shared" si="5"/>
        <v/>
      </c>
    </row>
    <row r="43" spans="1:30" ht="26.1" customHeight="1">
      <c r="A43" s="415" t="s">
        <v>1245</v>
      </c>
      <c r="B43" s="423"/>
      <c r="C43" s="632"/>
      <c r="D43" s="412"/>
      <c r="E43" s="412"/>
      <c r="F43" s="423"/>
      <c r="G43" s="632"/>
      <c r="H43" s="493"/>
      <c r="I43" s="632"/>
      <c r="J43" s="412"/>
      <c r="K43" s="412"/>
      <c r="L43" s="488"/>
      <c r="M43" s="412"/>
      <c r="N43" s="423"/>
      <c r="O43" s="632"/>
      <c r="P43" s="412"/>
      <c r="Q43" s="412"/>
      <c r="R43" s="423"/>
      <c r="S43" s="632"/>
      <c r="T43" s="493"/>
      <c r="U43" s="632"/>
      <c r="V43" s="493"/>
      <c r="W43" s="632"/>
      <c r="X43" s="493"/>
      <c r="Y43" s="688"/>
      <c r="Z43" s="559">
        <f t="shared" si="1"/>
        <v>0</v>
      </c>
      <c r="AA43" s="558">
        <f t="shared" si="2"/>
        <v>0</v>
      </c>
      <c r="AB43" s="562">
        <f t="shared" si="3"/>
        <v>0</v>
      </c>
      <c r="AC43" s="563">
        <f t="shared" si="4"/>
        <v>0</v>
      </c>
      <c r="AD43" s="135" t="str">
        <f t="shared" si="5"/>
        <v/>
      </c>
    </row>
    <row r="44" spans="1:30" ht="26.1" customHeight="1">
      <c r="A44" s="415" t="s">
        <v>1246</v>
      </c>
      <c r="B44" s="423"/>
      <c r="C44" s="632"/>
      <c r="D44" s="412"/>
      <c r="E44" s="412"/>
      <c r="F44" s="423"/>
      <c r="G44" s="632"/>
      <c r="H44" s="493"/>
      <c r="I44" s="632"/>
      <c r="J44" s="412"/>
      <c r="K44" s="412"/>
      <c r="L44" s="488"/>
      <c r="M44" s="412"/>
      <c r="N44" s="423"/>
      <c r="O44" s="632"/>
      <c r="P44" s="412"/>
      <c r="Q44" s="412"/>
      <c r="R44" s="423"/>
      <c r="S44" s="632"/>
      <c r="T44" s="493"/>
      <c r="U44" s="632"/>
      <c r="V44" s="493"/>
      <c r="W44" s="632"/>
      <c r="X44" s="493"/>
      <c r="Y44" s="688"/>
      <c r="Z44" s="559">
        <f t="shared" si="1"/>
        <v>0</v>
      </c>
      <c r="AA44" s="558">
        <f t="shared" si="2"/>
        <v>0</v>
      </c>
      <c r="AB44" s="562">
        <f t="shared" si="3"/>
        <v>0</v>
      </c>
      <c r="AC44" s="563">
        <f t="shared" si="4"/>
        <v>0</v>
      </c>
      <c r="AD44" s="135" t="str">
        <f t="shared" si="5"/>
        <v/>
      </c>
    </row>
    <row r="45" spans="1:30" ht="26.1" customHeight="1">
      <c r="A45" s="415" t="s">
        <v>1247</v>
      </c>
      <c r="B45" s="423"/>
      <c r="C45" s="632"/>
      <c r="D45" s="412"/>
      <c r="E45" s="412"/>
      <c r="F45" s="423"/>
      <c r="G45" s="632"/>
      <c r="H45" s="493"/>
      <c r="I45" s="632"/>
      <c r="J45" s="412"/>
      <c r="K45" s="412"/>
      <c r="L45" s="488"/>
      <c r="M45" s="412"/>
      <c r="N45" s="423"/>
      <c r="O45" s="632"/>
      <c r="P45" s="412"/>
      <c r="Q45" s="412"/>
      <c r="R45" s="423"/>
      <c r="S45" s="632"/>
      <c r="T45" s="493"/>
      <c r="U45" s="632"/>
      <c r="V45" s="493"/>
      <c r="W45" s="632"/>
      <c r="X45" s="493"/>
      <c r="Y45" s="688"/>
      <c r="Z45" s="559">
        <f t="shared" si="1"/>
        <v>0</v>
      </c>
      <c r="AA45" s="558">
        <f t="shared" si="2"/>
        <v>0</v>
      </c>
      <c r="AB45" s="562">
        <f t="shared" si="3"/>
        <v>0</v>
      </c>
      <c r="AC45" s="563">
        <f t="shared" si="4"/>
        <v>0</v>
      </c>
      <c r="AD45" s="135" t="str">
        <f t="shared" si="5"/>
        <v/>
      </c>
    </row>
    <row r="46" spans="1:30" ht="26.1" customHeight="1">
      <c r="A46" s="415" t="s">
        <v>902</v>
      </c>
      <c r="B46" s="423"/>
      <c r="C46" s="632"/>
      <c r="D46" s="412"/>
      <c r="E46" s="412"/>
      <c r="F46" s="423"/>
      <c r="G46" s="632"/>
      <c r="H46" s="493"/>
      <c r="I46" s="632"/>
      <c r="J46" s="412"/>
      <c r="K46" s="412"/>
      <c r="L46" s="488"/>
      <c r="M46" s="412"/>
      <c r="N46" s="423"/>
      <c r="O46" s="632"/>
      <c r="P46" s="412"/>
      <c r="Q46" s="412"/>
      <c r="R46" s="423"/>
      <c r="S46" s="632"/>
      <c r="T46" s="493"/>
      <c r="U46" s="632"/>
      <c r="V46" s="493"/>
      <c r="W46" s="632"/>
      <c r="X46" s="493"/>
      <c r="Y46" s="688"/>
      <c r="Z46" s="559">
        <f t="shared" si="1"/>
        <v>0</v>
      </c>
      <c r="AA46" s="558">
        <f t="shared" si="2"/>
        <v>0</v>
      </c>
      <c r="AB46" s="562">
        <f t="shared" si="3"/>
        <v>0</v>
      </c>
      <c r="AC46" s="563">
        <f t="shared" si="4"/>
        <v>0</v>
      </c>
      <c r="AD46" s="135" t="str">
        <f t="shared" si="5"/>
        <v/>
      </c>
    </row>
    <row r="47" spans="1:30" ht="26.1" customHeight="1">
      <c r="A47" s="415" t="s">
        <v>1248</v>
      </c>
      <c r="B47" s="423"/>
      <c r="C47" s="632"/>
      <c r="D47" s="412"/>
      <c r="E47" s="412"/>
      <c r="F47" s="423"/>
      <c r="G47" s="632"/>
      <c r="H47" s="493"/>
      <c r="I47" s="632"/>
      <c r="J47" s="412"/>
      <c r="K47" s="412"/>
      <c r="L47" s="488"/>
      <c r="M47" s="412"/>
      <c r="N47" s="423"/>
      <c r="O47" s="632"/>
      <c r="P47" s="412"/>
      <c r="Q47" s="412"/>
      <c r="R47" s="423"/>
      <c r="S47" s="632"/>
      <c r="T47" s="493"/>
      <c r="U47" s="632"/>
      <c r="V47" s="493"/>
      <c r="W47" s="632"/>
      <c r="X47" s="493"/>
      <c r="Y47" s="688"/>
      <c r="Z47" s="559">
        <f t="shared" si="1"/>
        <v>0</v>
      </c>
      <c r="AA47" s="558">
        <f t="shared" si="2"/>
        <v>0</v>
      </c>
      <c r="AB47" s="562">
        <f t="shared" si="3"/>
        <v>0</v>
      </c>
      <c r="AC47" s="563">
        <f t="shared" si="4"/>
        <v>0</v>
      </c>
      <c r="AD47" s="135" t="str">
        <f t="shared" si="5"/>
        <v/>
      </c>
    </row>
    <row r="48" spans="1:30" ht="26.1" customHeight="1">
      <c r="A48" s="415" t="s">
        <v>1453</v>
      </c>
      <c r="B48" s="412"/>
      <c r="C48" s="412"/>
      <c r="D48" s="412"/>
      <c r="E48" s="412"/>
      <c r="F48" s="488"/>
      <c r="G48" s="488"/>
      <c r="H48" s="488"/>
      <c r="I48" s="488"/>
      <c r="J48" s="488"/>
      <c r="K48" s="412"/>
      <c r="L48" s="488"/>
      <c r="M48" s="412"/>
      <c r="N48" s="412"/>
      <c r="O48" s="412"/>
      <c r="P48" s="412"/>
      <c r="Q48" s="412"/>
      <c r="R48" s="412"/>
      <c r="S48" s="412"/>
      <c r="T48" s="412"/>
      <c r="U48" s="412"/>
      <c r="V48" s="412"/>
      <c r="W48" s="412"/>
      <c r="X48" s="412"/>
      <c r="Y48" s="660"/>
      <c r="Z48" s="559">
        <f t="shared" si="1"/>
        <v>0</v>
      </c>
      <c r="AA48" s="558">
        <f t="shared" si="2"/>
        <v>0</v>
      </c>
      <c r="AB48" s="562">
        <f t="shared" si="3"/>
        <v>0</v>
      </c>
      <c r="AC48" s="563">
        <f t="shared" si="4"/>
        <v>0</v>
      </c>
      <c r="AD48" s="135" t="str">
        <f t="shared" si="5"/>
        <v/>
      </c>
    </row>
    <row r="49" spans="1:30" ht="26.1" hidden="1" customHeight="1">
      <c r="A49" s="131" t="s">
        <v>1249</v>
      </c>
      <c r="B49" s="414"/>
      <c r="C49" s="414"/>
      <c r="D49" s="414"/>
      <c r="E49" s="414"/>
      <c r="F49" s="489"/>
      <c r="G49" s="414"/>
      <c r="H49" s="489"/>
      <c r="I49" s="414"/>
      <c r="J49" s="489"/>
      <c r="K49" s="414"/>
      <c r="L49" s="489"/>
      <c r="M49" s="414"/>
      <c r="N49" s="489"/>
      <c r="O49" s="414"/>
      <c r="P49" s="489"/>
      <c r="Q49" s="414"/>
      <c r="R49" s="489"/>
      <c r="S49" s="414"/>
      <c r="T49" s="489"/>
      <c r="U49" s="414"/>
      <c r="V49" s="489"/>
      <c r="W49" s="414"/>
      <c r="X49" s="489"/>
      <c r="Y49" s="659"/>
      <c r="Z49" s="662"/>
      <c r="AA49" s="663"/>
      <c r="AB49" s="663"/>
      <c r="AC49" s="664"/>
      <c r="AD49" s="135" t="str">
        <f t="shared" si="5"/>
        <v/>
      </c>
    </row>
    <row r="50" spans="1:30" ht="26.1" hidden="1" customHeight="1">
      <c r="A50" s="131" t="s">
        <v>1250</v>
      </c>
      <c r="B50" s="414"/>
      <c r="C50" s="414"/>
      <c r="D50" s="414"/>
      <c r="E50" s="414"/>
      <c r="F50" s="489"/>
      <c r="G50" s="414"/>
      <c r="H50" s="489"/>
      <c r="I50" s="414"/>
      <c r="J50" s="489"/>
      <c r="K50" s="414"/>
      <c r="L50" s="489"/>
      <c r="M50" s="414"/>
      <c r="N50" s="489"/>
      <c r="O50" s="414"/>
      <c r="P50" s="489"/>
      <c r="Q50" s="414"/>
      <c r="R50" s="489"/>
      <c r="S50" s="414"/>
      <c r="T50" s="489"/>
      <c r="U50" s="414"/>
      <c r="V50" s="489"/>
      <c r="W50" s="414"/>
      <c r="X50" s="489"/>
      <c r="Y50" s="659"/>
      <c r="Z50" s="662"/>
      <c r="AA50" s="663"/>
      <c r="AB50" s="663"/>
      <c r="AC50" s="664"/>
      <c r="AD50" s="135" t="str">
        <f t="shared" si="5"/>
        <v/>
      </c>
    </row>
    <row r="51" spans="1:30" ht="26.1" hidden="1" customHeight="1">
      <c r="A51" s="131" t="s">
        <v>1251</v>
      </c>
      <c r="B51" s="414"/>
      <c r="C51" s="414"/>
      <c r="D51" s="414"/>
      <c r="E51" s="414"/>
      <c r="F51" s="489"/>
      <c r="G51" s="414"/>
      <c r="H51" s="489"/>
      <c r="I51" s="414"/>
      <c r="J51" s="489"/>
      <c r="K51" s="414"/>
      <c r="L51" s="489"/>
      <c r="M51" s="414"/>
      <c r="N51" s="489"/>
      <c r="O51" s="414"/>
      <c r="P51" s="489"/>
      <c r="Q51" s="414"/>
      <c r="R51" s="489"/>
      <c r="S51" s="414"/>
      <c r="T51" s="489"/>
      <c r="U51" s="414"/>
      <c r="V51" s="489"/>
      <c r="W51" s="414"/>
      <c r="X51" s="489"/>
      <c r="Y51" s="659"/>
      <c r="Z51" s="662"/>
      <c r="AA51" s="663"/>
      <c r="AB51" s="663"/>
      <c r="AC51" s="664"/>
      <c r="AD51" s="135" t="str">
        <f t="shared" si="5"/>
        <v/>
      </c>
    </row>
    <row r="52" spans="1:30" ht="26.1" hidden="1" customHeight="1">
      <c r="A52" s="131" t="s">
        <v>1252</v>
      </c>
      <c r="B52" s="414"/>
      <c r="C52" s="414"/>
      <c r="D52" s="414"/>
      <c r="E52" s="414"/>
      <c r="F52" s="489"/>
      <c r="G52" s="414"/>
      <c r="H52" s="489"/>
      <c r="I52" s="414"/>
      <c r="J52" s="489"/>
      <c r="K52" s="414"/>
      <c r="L52" s="489"/>
      <c r="M52" s="414"/>
      <c r="N52" s="489"/>
      <c r="O52" s="414"/>
      <c r="P52" s="489"/>
      <c r="Q52" s="414"/>
      <c r="R52" s="489"/>
      <c r="S52" s="414"/>
      <c r="T52" s="489"/>
      <c r="U52" s="414"/>
      <c r="V52" s="489"/>
      <c r="W52" s="414"/>
      <c r="X52" s="489"/>
      <c r="Y52" s="659"/>
      <c r="Z52" s="662"/>
      <c r="AA52" s="663"/>
      <c r="AB52" s="663"/>
      <c r="AC52" s="664"/>
      <c r="AD52" s="135" t="str">
        <f t="shared" si="5"/>
        <v/>
      </c>
    </row>
    <row r="53" spans="1:30" ht="26.1" hidden="1" customHeight="1">
      <c r="A53" s="131" t="s">
        <v>1253</v>
      </c>
      <c r="B53" s="414"/>
      <c r="C53" s="414"/>
      <c r="D53" s="414"/>
      <c r="E53" s="414"/>
      <c r="F53" s="489"/>
      <c r="G53" s="414"/>
      <c r="H53" s="489"/>
      <c r="I53" s="414"/>
      <c r="J53" s="489"/>
      <c r="K53" s="414"/>
      <c r="L53" s="489"/>
      <c r="M53" s="414"/>
      <c r="N53" s="489"/>
      <c r="O53" s="414"/>
      <c r="P53" s="489"/>
      <c r="Q53" s="414"/>
      <c r="R53" s="489"/>
      <c r="S53" s="414"/>
      <c r="T53" s="489"/>
      <c r="U53" s="414"/>
      <c r="V53" s="489"/>
      <c r="W53" s="414"/>
      <c r="X53" s="489"/>
      <c r="Y53" s="659"/>
      <c r="Z53" s="662"/>
      <c r="AA53" s="663"/>
      <c r="AB53" s="663"/>
      <c r="AC53" s="664"/>
      <c r="AD53" s="135" t="str">
        <f t="shared" si="5"/>
        <v/>
      </c>
    </row>
    <row r="54" spans="1:30" ht="26.1" hidden="1" customHeight="1">
      <c r="A54" s="131" t="s">
        <v>1254</v>
      </c>
      <c r="B54" s="414"/>
      <c r="C54" s="414"/>
      <c r="D54" s="414"/>
      <c r="E54" s="414"/>
      <c r="F54" s="489"/>
      <c r="G54" s="414"/>
      <c r="H54" s="489"/>
      <c r="I54" s="414"/>
      <c r="J54" s="489"/>
      <c r="K54" s="414"/>
      <c r="L54" s="489"/>
      <c r="M54" s="414"/>
      <c r="N54" s="489"/>
      <c r="O54" s="414"/>
      <c r="P54" s="489"/>
      <c r="Q54" s="414"/>
      <c r="R54" s="489"/>
      <c r="S54" s="414"/>
      <c r="T54" s="489"/>
      <c r="U54" s="414"/>
      <c r="V54" s="489"/>
      <c r="W54" s="414"/>
      <c r="X54" s="489"/>
      <c r="Y54" s="659"/>
      <c r="Z54" s="662"/>
      <c r="AA54" s="663"/>
      <c r="AB54" s="663"/>
      <c r="AC54" s="664"/>
      <c r="AD54" s="135" t="str">
        <f t="shared" si="5"/>
        <v/>
      </c>
    </row>
    <row r="55" spans="1:30" ht="26.1" hidden="1" customHeight="1">
      <c r="A55" s="131" t="s">
        <v>1255</v>
      </c>
      <c r="B55" s="414"/>
      <c r="C55" s="414"/>
      <c r="D55" s="414"/>
      <c r="E55" s="414"/>
      <c r="F55" s="489"/>
      <c r="G55" s="414"/>
      <c r="H55" s="489"/>
      <c r="I55" s="414"/>
      <c r="J55" s="489"/>
      <c r="K55" s="414"/>
      <c r="L55" s="489"/>
      <c r="M55" s="414"/>
      <c r="N55" s="489"/>
      <c r="O55" s="414"/>
      <c r="P55" s="489"/>
      <c r="Q55" s="414"/>
      <c r="R55" s="489"/>
      <c r="S55" s="414"/>
      <c r="T55" s="489"/>
      <c r="U55" s="414"/>
      <c r="V55" s="489"/>
      <c r="W55" s="414"/>
      <c r="X55" s="489"/>
      <c r="Y55" s="659"/>
      <c r="Z55" s="662"/>
      <c r="AA55" s="663"/>
      <c r="AB55" s="663"/>
      <c r="AC55" s="664"/>
      <c r="AD55" s="135" t="str">
        <f t="shared" si="5"/>
        <v/>
      </c>
    </row>
    <row r="56" spans="1:30" ht="26.1" hidden="1" customHeight="1">
      <c r="A56" s="131" t="s">
        <v>1256</v>
      </c>
      <c r="B56" s="414"/>
      <c r="C56" s="414"/>
      <c r="D56" s="414"/>
      <c r="E56" s="414"/>
      <c r="F56" s="489"/>
      <c r="G56" s="414"/>
      <c r="H56" s="489"/>
      <c r="I56" s="414"/>
      <c r="J56" s="489"/>
      <c r="K56" s="414"/>
      <c r="L56" s="489"/>
      <c r="M56" s="414"/>
      <c r="N56" s="489"/>
      <c r="O56" s="414"/>
      <c r="P56" s="489"/>
      <c r="Q56" s="414"/>
      <c r="R56" s="489"/>
      <c r="S56" s="414"/>
      <c r="T56" s="489"/>
      <c r="U56" s="414"/>
      <c r="V56" s="489"/>
      <c r="W56" s="414"/>
      <c r="X56" s="489"/>
      <c r="Y56" s="659"/>
      <c r="Z56" s="662"/>
      <c r="AA56" s="663"/>
      <c r="AB56" s="663"/>
      <c r="AC56" s="664"/>
      <c r="AD56" s="135" t="str">
        <f t="shared" si="5"/>
        <v/>
      </c>
    </row>
    <row r="57" spans="1:30" ht="26.1" hidden="1" customHeight="1">
      <c r="A57" s="131" t="s">
        <v>1257</v>
      </c>
      <c r="B57" s="414"/>
      <c r="C57" s="414"/>
      <c r="D57" s="414"/>
      <c r="E57" s="414"/>
      <c r="F57" s="489"/>
      <c r="G57" s="414"/>
      <c r="H57" s="489"/>
      <c r="I57" s="414"/>
      <c r="J57" s="489"/>
      <c r="K57" s="414"/>
      <c r="L57" s="489"/>
      <c r="M57" s="414"/>
      <c r="N57" s="489"/>
      <c r="O57" s="414"/>
      <c r="P57" s="489"/>
      <c r="Q57" s="414"/>
      <c r="R57" s="489"/>
      <c r="S57" s="414"/>
      <c r="T57" s="489"/>
      <c r="U57" s="414"/>
      <c r="V57" s="489"/>
      <c r="W57" s="414"/>
      <c r="X57" s="489"/>
      <c r="Y57" s="659"/>
      <c r="Z57" s="662"/>
      <c r="AA57" s="663"/>
      <c r="AB57" s="663"/>
      <c r="AC57" s="664"/>
      <c r="AD57" s="135" t="str">
        <f t="shared" si="5"/>
        <v/>
      </c>
    </row>
    <row r="58" spans="1:30" ht="26.1" hidden="1" customHeight="1">
      <c r="A58" s="131" t="s">
        <v>1258</v>
      </c>
      <c r="B58" s="414"/>
      <c r="C58" s="414"/>
      <c r="D58" s="414"/>
      <c r="E58" s="414"/>
      <c r="F58" s="489"/>
      <c r="G58" s="414"/>
      <c r="H58" s="489"/>
      <c r="I58" s="414"/>
      <c r="J58" s="489"/>
      <c r="K58" s="414"/>
      <c r="L58" s="489"/>
      <c r="M58" s="414"/>
      <c r="N58" s="489"/>
      <c r="O58" s="414"/>
      <c r="P58" s="489"/>
      <c r="Q58" s="414"/>
      <c r="R58" s="489"/>
      <c r="S58" s="414"/>
      <c r="T58" s="489"/>
      <c r="U58" s="414"/>
      <c r="V58" s="489"/>
      <c r="W58" s="414"/>
      <c r="X58" s="489"/>
      <c r="Y58" s="659"/>
      <c r="Z58" s="662"/>
      <c r="AA58" s="663"/>
      <c r="AB58" s="663"/>
      <c r="AC58" s="664"/>
      <c r="AD58" s="135" t="str">
        <f t="shared" si="5"/>
        <v/>
      </c>
    </row>
    <row r="59" spans="1:30"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659"/>
      <c r="Z59" s="662"/>
      <c r="AA59" s="663"/>
      <c r="AB59" s="663"/>
      <c r="AC59" s="664"/>
      <c r="AD59" s="135" t="str">
        <f t="shared" si="5"/>
        <v/>
      </c>
    </row>
    <row r="60" spans="1:30"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659"/>
      <c r="Z60" s="662"/>
      <c r="AA60" s="663"/>
      <c r="AB60" s="663"/>
      <c r="AC60" s="664"/>
      <c r="AD60" s="135" t="str">
        <f t="shared" si="5"/>
        <v/>
      </c>
    </row>
    <row r="61" spans="1:30"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659"/>
      <c r="Z61" s="662"/>
      <c r="AA61" s="663"/>
      <c r="AB61" s="663"/>
      <c r="AC61" s="664"/>
      <c r="AD61" s="135" t="str">
        <f t="shared" si="5"/>
        <v/>
      </c>
    </row>
    <row r="62" spans="1:30" ht="26.1" customHeight="1" thickBot="1">
      <c r="A62" s="415" t="s">
        <v>1101</v>
      </c>
      <c r="B62" s="416">
        <f>+SUM(B7:B61)</f>
        <v>0</v>
      </c>
      <c r="C62" s="416">
        <f t="shared" ref="C62:AC62" si="6">+SUM(C7:C61)</f>
        <v>0</v>
      </c>
      <c r="D62" s="416">
        <f t="shared" si="6"/>
        <v>0</v>
      </c>
      <c r="E62" s="416">
        <f t="shared" si="6"/>
        <v>0</v>
      </c>
      <c r="F62" s="416">
        <f t="shared" si="6"/>
        <v>0</v>
      </c>
      <c r="G62" s="416">
        <f t="shared" si="6"/>
        <v>0</v>
      </c>
      <c r="H62" s="416">
        <f t="shared" si="6"/>
        <v>0</v>
      </c>
      <c r="I62" s="416">
        <f t="shared" si="6"/>
        <v>0</v>
      </c>
      <c r="J62" s="416">
        <f t="shared" si="6"/>
        <v>0</v>
      </c>
      <c r="K62" s="416">
        <f t="shared" si="6"/>
        <v>0</v>
      </c>
      <c r="L62" s="416">
        <f t="shared" si="6"/>
        <v>0</v>
      </c>
      <c r="M62" s="416">
        <f t="shared" si="6"/>
        <v>0</v>
      </c>
      <c r="N62" s="416">
        <f t="shared" si="6"/>
        <v>0</v>
      </c>
      <c r="O62" s="416">
        <f t="shared" si="6"/>
        <v>0</v>
      </c>
      <c r="P62" s="416">
        <f t="shared" si="6"/>
        <v>0</v>
      </c>
      <c r="Q62" s="416">
        <f t="shared" si="6"/>
        <v>0</v>
      </c>
      <c r="R62" s="416">
        <f t="shared" si="6"/>
        <v>0</v>
      </c>
      <c r="S62" s="416">
        <f t="shared" si="6"/>
        <v>0</v>
      </c>
      <c r="T62" s="416">
        <f t="shared" si="6"/>
        <v>0</v>
      </c>
      <c r="U62" s="416">
        <f t="shared" si="6"/>
        <v>0</v>
      </c>
      <c r="V62" s="416">
        <f t="shared" si="6"/>
        <v>0</v>
      </c>
      <c r="W62" s="416">
        <f t="shared" si="6"/>
        <v>0</v>
      </c>
      <c r="X62" s="416">
        <f t="shared" si="6"/>
        <v>0</v>
      </c>
      <c r="Y62" s="661">
        <f t="shared" si="6"/>
        <v>0</v>
      </c>
      <c r="Z62" s="665">
        <f t="shared" si="6"/>
        <v>0</v>
      </c>
      <c r="AA62" s="666">
        <f t="shared" si="6"/>
        <v>0</v>
      </c>
      <c r="AB62" s="666">
        <f t="shared" si="6"/>
        <v>0</v>
      </c>
      <c r="AC62" s="667">
        <f t="shared" si="6"/>
        <v>0</v>
      </c>
      <c r="AD62" s="135" t="str">
        <f t="shared" si="5"/>
        <v/>
      </c>
    </row>
    <row r="64" spans="1:30">
      <c r="B64" s="133"/>
    </row>
    <row r="65" spans="2:27">
      <c r="B65" s="134"/>
      <c r="W65" s="132"/>
      <c r="X65" s="132"/>
      <c r="Y65" s="132"/>
      <c r="Z65" s="132"/>
      <c r="AA65" s="132"/>
    </row>
    <row r="68" spans="2:27">
      <c r="B68" s="134"/>
    </row>
    <row r="70" spans="2:27">
      <c r="B70" s="84"/>
    </row>
    <row r="71" spans="2:27" ht="13.8">
      <c r="B71" s="136"/>
    </row>
  </sheetData>
  <sheetProtection password="C3C4" sheet="1" objects="1" scenarios="1"/>
  <conditionalFormatting sqref="AE6">
    <cfRule type="cellIs" dxfId="43" priority="1" stopIfTrue="1" operator="equal">
      <formula>"You cannot claim against this contract until all prior year program income has been expended."</formula>
    </cfRule>
  </conditionalFormatting>
  <dataValidations count="4">
    <dataValidation type="list" showInputMessage="1" showErrorMessage="1" sqref="A2" xr:uid="{825E835E-7621-4436-B3AD-BC1C6B3A80F1}">
      <formula1>CAU</formula1>
    </dataValidation>
    <dataValidation type="whole" allowBlank="1" showInputMessage="1" showErrorMessage="1" errorTitle="Data Validation" error="Please enter a whole number between 0 and 2147483647." sqref="C49:AC61 B49:B58 B7:AC38 B62:AC62" xr:uid="{055F7056-D295-434C-8A5C-296B662E567F}">
      <formula1>0</formula1>
      <formula2>10000000000</formula2>
    </dataValidation>
    <dataValidation type="whole" allowBlank="1" showInputMessage="1" showErrorMessage="1" errorTitle="Data Validation" error="Please enter a whole number, do not use cents." sqref="B39:Y48" xr:uid="{D28B9CF1-C94B-434A-98F9-F85F100F1A8E}">
      <formula1>-10000000000</formula1>
      <formula2>10000000000</formula2>
    </dataValidation>
    <dataValidation type="whole" allowBlank="1" showInputMessage="1" showErrorMessage="1" errorTitle="Data Validation" error="Please enter a whole number - do not use cents." sqref="Z39:AC48" xr:uid="{1ED4C9CC-740D-4664-8564-BD586A427398}">
      <formula1>-10000000000</formula1>
      <formula2>10000000000</formula2>
    </dataValidation>
  </dataValidations>
  <pageMargins left="0.5" right="0.5" top="0.75" bottom="1" header="0.5" footer="0.5"/>
  <pageSetup fitToWidth="2" orientation="landscape" r:id="rId1"/>
  <headerFooter>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C849-0BB7-44FF-92E6-2261D53D8A50}">
  <sheetPr codeName="Sheet19">
    <tabColor theme="8" tint="0.39997558519241921"/>
    <pageSetUpPr fitToPage="1"/>
  </sheetPr>
  <dimension ref="A1:AD71"/>
  <sheetViews>
    <sheetView workbookViewId="0">
      <pane xSplit="5" ySplit="48" topLeftCell="F53" activePane="bottomRight" state="frozen"/>
      <selection activeCell="D14" sqref="D14"/>
      <selection pane="topRight" activeCell="D14" sqref="D14"/>
      <selection pane="bottomLeft" activeCell="D14" sqref="D14"/>
      <selection pane="bottomRight" activeCell="J56" sqref="J56"/>
    </sheetView>
  </sheetViews>
  <sheetFormatPr defaultColWidth="8.88671875" defaultRowHeight="13.2"/>
  <cols>
    <col min="1" max="1" width="30.6640625" style="121" customWidth="1"/>
    <col min="2" max="5" width="15.6640625" style="121" hidden="1" customWidth="1"/>
    <col min="6" max="11" width="15.6640625" style="121" customWidth="1"/>
    <col min="12" max="13" width="15.6640625" style="121" hidden="1" customWidth="1"/>
    <col min="14" max="21" width="15.6640625" style="121" customWidth="1"/>
    <col min="22" max="25" width="15.6640625" style="121" hidden="1" customWidth="1"/>
    <col min="26" max="29" width="25.6640625" style="121" customWidth="1"/>
    <col min="30" max="30" width="8.88671875" style="135"/>
    <col min="31" max="16384" width="8.88671875" style="121"/>
  </cols>
  <sheetData>
    <row r="1" spans="1:30" ht="13.8" thickBot="1">
      <c r="A1" s="119" t="s">
        <v>1284</v>
      </c>
      <c r="B1" s="120"/>
      <c r="C1" s="123"/>
      <c r="D1" s="123"/>
      <c r="E1" s="123"/>
      <c r="F1" s="123"/>
      <c r="G1" s="149" t="str">
        <f>IF('Compliance Issues'!C3="x","Errors exist, see the Compliance Issues tab.","")</f>
        <v/>
      </c>
      <c r="H1" s="149"/>
      <c r="I1" s="122"/>
      <c r="J1" s="123"/>
      <c r="M1" s="123"/>
      <c r="N1" s="123"/>
      <c r="O1" s="123"/>
      <c r="P1" s="123"/>
      <c r="Q1" s="123"/>
      <c r="R1" s="123"/>
      <c r="S1" s="123"/>
      <c r="T1" s="123"/>
      <c r="U1" s="123"/>
      <c r="V1" s="123"/>
      <c r="W1" s="123"/>
      <c r="X1" s="123"/>
      <c r="Y1" s="123"/>
      <c r="Z1" s="123"/>
      <c r="AA1" s="123"/>
    </row>
    <row r="2" spans="1:30" ht="16.2" thickBot="1">
      <c r="A2" s="117">
        <f>IIIB!A2</f>
        <v>0</v>
      </c>
      <c r="B2" s="120"/>
      <c r="C2" s="124" t="str">
        <f>IIIB!C2</f>
        <v>January 2021</v>
      </c>
      <c r="D2" s="123"/>
      <c r="E2" s="123"/>
      <c r="F2" s="123"/>
      <c r="G2" s="125" t="str">
        <f>LOOKUP(C2,'Addl Info'!A21:A34,'Addl Info'!B21:B34)</f>
        <v>01-2021 - 12-2021</v>
      </c>
      <c r="H2" s="503"/>
      <c r="I2" s="126" t="e">
        <f>IF(G2="Non-Submission Period",0,LOOKUP(A2,Allocations!A5:A125,Allocations!M5:M125))</f>
        <v>#N/A</v>
      </c>
      <c r="J2" s="496"/>
      <c r="M2" s="123"/>
      <c r="N2" s="123"/>
      <c r="O2" s="123"/>
      <c r="P2" s="123"/>
      <c r="Q2" s="123"/>
      <c r="R2" s="123"/>
      <c r="S2" s="123"/>
      <c r="T2" s="123"/>
      <c r="U2" s="123"/>
      <c r="V2" s="123"/>
      <c r="W2" s="123"/>
      <c r="X2" s="123"/>
      <c r="Y2" s="123"/>
      <c r="Z2" s="123"/>
      <c r="AA2" s="123"/>
    </row>
    <row r="3" spans="1:30">
      <c r="D3" s="123"/>
      <c r="E3" s="123"/>
      <c r="F3" s="123"/>
      <c r="G3" s="127" t="s">
        <v>1225</v>
      </c>
      <c r="H3" s="127"/>
      <c r="I3" s="128" t="e">
        <f>I2-Q62</f>
        <v>#N/A</v>
      </c>
      <c r="J3" s="497"/>
      <c r="M3" s="123"/>
      <c r="N3" s="123"/>
      <c r="O3" s="123"/>
      <c r="P3" s="123"/>
      <c r="Q3" s="123"/>
      <c r="R3" s="123"/>
      <c r="S3" s="123"/>
      <c r="T3" s="123"/>
      <c r="U3" s="123"/>
      <c r="V3" s="123"/>
      <c r="W3" s="123"/>
      <c r="X3" s="123"/>
      <c r="Y3" s="123"/>
      <c r="Z3" s="123"/>
      <c r="AA3" s="123"/>
    </row>
    <row r="4" spans="1:30">
      <c r="M4" s="123"/>
      <c r="N4" s="123"/>
      <c r="O4" s="123"/>
      <c r="P4" s="123"/>
      <c r="Q4" s="123"/>
      <c r="R4" s="123"/>
      <c r="S4" s="123"/>
      <c r="T4" s="123"/>
      <c r="U4" s="123"/>
      <c r="V4" s="123"/>
      <c r="W4" s="123"/>
      <c r="X4" s="123"/>
      <c r="Y4" s="123"/>
      <c r="Z4" s="123"/>
      <c r="AA4" s="123"/>
    </row>
    <row r="5" spans="1:30" ht="13.8" thickBot="1">
      <c r="M5" s="129"/>
      <c r="N5" s="129"/>
      <c r="O5" s="129"/>
      <c r="P5" s="129"/>
      <c r="Q5" s="129"/>
      <c r="R5" s="129"/>
      <c r="S5" s="129"/>
      <c r="T5" s="129"/>
      <c r="U5" s="129"/>
      <c r="V5" s="129"/>
      <c r="W5" s="129"/>
      <c r="X5" s="129"/>
      <c r="Y5" s="130"/>
      <c r="Z5" s="123"/>
      <c r="AA5" s="123"/>
    </row>
    <row r="6" spans="1:30" ht="77.099999999999994" customHeight="1">
      <c r="A6" s="539" t="s">
        <v>1226</v>
      </c>
      <c r="B6" s="539" t="s">
        <v>1454</v>
      </c>
      <c r="C6" s="539" t="s">
        <v>1455</v>
      </c>
      <c r="D6" s="539" t="s">
        <v>1227</v>
      </c>
      <c r="E6" s="539" t="s">
        <v>1228</v>
      </c>
      <c r="F6" s="539" t="s">
        <v>1430</v>
      </c>
      <c r="G6" s="539" t="s">
        <v>1080</v>
      </c>
      <c r="H6" s="539" t="s">
        <v>1431</v>
      </c>
      <c r="I6" s="539" t="s">
        <v>1082</v>
      </c>
      <c r="J6" s="539" t="s">
        <v>1432</v>
      </c>
      <c r="K6" s="539" t="s">
        <v>1433</v>
      </c>
      <c r="L6" s="539" t="s">
        <v>1434</v>
      </c>
      <c r="M6" s="539" t="s">
        <v>1229</v>
      </c>
      <c r="N6" s="539" t="s">
        <v>1435</v>
      </c>
      <c r="O6" s="539" t="s">
        <v>1084</v>
      </c>
      <c r="P6" s="721" t="s">
        <v>1456</v>
      </c>
      <c r="Q6" s="721" t="s">
        <v>1457</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row>
    <row r="7" spans="1:30" ht="26.1" hidden="1" customHeight="1">
      <c r="A7" s="413" t="s">
        <v>357</v>
      </c>
      <c r="B7" s="414"/>
      <c r="C7" s="414"/>
      <c r="D7" s="414"/>
      <c r="E7" s="414"/>
      <c r="F7" s="489"/>
      <c r="G7" s="414"/>
      <c r="H7" s="489"/>
      <c r="I7" s="414"/>
      <c r="J7" s="489"/>
      <c r="K7" s="414"/>
      <c r="L7" s="489"/>
      <c r="M7" s="414"/>
      <c r="N7" s="489"/>
      <c r="O7" s="414"/>
      <c r="P7" s="489"/>
      <c r="Q7" s="414"/>
      <c r="R7" s="489"/>
      <c r="S7" s="414"/>
      <c r="T7" s="489"/>
      <c r="U7" s="414"/>
      <c r="V7" s="489"/>
      <c r="W7" s="414"/>
      <c r="X7" s="489"/>
      <c r="Y7" s="659"/>
      <c r="Z7" s="662"/>
      <c r="AA7" s="663"/>
      <c r="AB7" s="663"/>
      <c r="AC7" s="664"/>
      <c r="AD7" s="135" t="str">
        <f t="shared" ref="AD7:AD38" si="0">IF(AND(AC7&gt;0,Q7=0),"x","")</f>
        <v/>
      </c>
    </row>
    <row r="8" spans="1:30" ht="26.1" hidden="1" customHeight="1">
      <c r="A8" s="413" t="s">
        <v>360</v>
      </c>
      <c r="B8" s="414"/>
      <c r="C8" s="414"/>
      <c r="D8" s="414"/>
      <c r="E8" s="414"/>
      <c r="F8" s="489"/>
      <c r="G8" s="414"/>
      <c r="H8" s="489"/>
      <c r="I8" s="414"/>
      <c r="J8" s="489"/>
      <c r="K8" s="414"/>
      <c r="L8" s="489"/>
      <c r="M8" s="414"/>
      <c r="N8" s="489"/>
      <c r="O8" s="414"/>
      <c r="P8" s="489"/>
      <c r="Q8" s="414"/>
      <c r="R8" s="489"/>
      <c r="S8" s="414"/>
      <c r="T8" s="489"/>
      <c r="U8" s="414"/>
      <c r="V8" s="489"/>
      <c r="W8" s="414"/>
      <c r="X8" s="489"/>
      <c r="Y8" s="659"/>
      <c r="Z8" s="662"/>
      <c r="AA8" s="663"/>
      <c r="AB8" s="663"/>
      <c r="AC8" s="664"/>
      <c r="AD8" s="135" t="str">
        <f t="shared" si="0"/>
        <v/>
      </c>
    </row>
    <row r="9" spans="1:30" ht="26.1" hidden="1" customHeight="1">
      <c r="A9" s="413" t="s">
        <v>368</v>
      </c>
      <c r="B9" s="414"/>
      <c r="C9" s="414"/>
      <c r="D9" s="414"/>
      <c r="E9" s="414"/>
      <c r="F9" s="489"/>
      <c r="G9" s="414"/>
      <c r="H9" s="489"/>
      <c r="I9" s="414"/>
      <c r="J9" s="489"/>
      <c r="K9" s="414"/>
      <c r="L9" s="489"/>
      <c r="M9" s="414"/>
      <c r="N9" s="489"/>
      <c r="O9" s="414"/>
      <c r="P9" s="489"/>
      <c r="Q9" s="414"/>
      <c r="R9" s="489"/>
      <c r="S9" s="414"/>
      <c r="T9" s="489"/>
      <c r="U9" s="414"/>
      <c r="V9" s="489"/>
      <c r="W9" s="414"/>
      <c r="X9" s="489"/>
      <c r="Y9" s="659"/>
      <c r="Z9" s="662"/>
      <c r="AA9" s="663"/>
      <c r="AB9" s="663"/>
      <c r="AC9" s="664"/>
      <c r="AD9" s="135" t="str">
        <f t="shared" si="0"/>
        <v/>
      </c>
    </row>
    <row r="10" spans="1:30" ht="26.1" hidden="1" customHeight="1">
      <c r="A10" s="413" t="s">
        <v>376</v>
      </c>
      <c r="B10" s="414"/>
      <c r="C10" s="414"/>
      <c r="D10" s="414"/>
      <c r="E10" s="414"/>
      <c r="F10" s="489"/>
      <c r="G10" s="414"/>
      <c r="H10" s="489"/>
      <c r="I10" s="414"/>
      <c r="J10" s="489"/>
      <c r="K10" s="414"/>
      <c r="L10" s="489"/>
      <c r="M10" s="414"/>
      <c r="N10" s="489"/>
      <c r="O10" s="414"/>
      <c r="P10" s="489"/>
      <c r="Q10" s="414"/>
      <c r="R10" s="489"/>
      <c r="S10" s="414"/>
      <c r="T10" s="489"/>
      <c r="U10" s="414"/>
      <c r="V10" s="489"/>
      <c r="W10" s="414"/>
      <c r="X10" s="489"/>
      <c r="Y10" s="659"/>
      <c r="Z10" s="662"/>
      <c r="AA10" s="663"/>
      <c r="AB10" s="663"/>
      <c r="AC10" s="664"/>
      <c r="AD10" s="135" t="str">
        <f t="shared" si="0"/>
        <v/>
      </c>
    </row>
    <row r="11" spans="1:30" ht="26.1" hidden="1" customHeight="1">
      <c r="A11" s="413" t="s">
        <v>1233</v>
      </c>
      <c r="B11" s="414"/>
      <c r="C11" s="414"/>
      <c r="D11" s="414"/>
      <c r="E11" s="414"/>
      <c r="F11" s="489"/>
      <c r="G11" s="414"/>
      <c r="H11" s="489"/>
      <c r="I11" s="414"/>
      <c r="J11" s="489"/>
      <c r="K11" s="414"/>
      <c r="L11" s="489"/>
      <c r="M11" s="414"/>
      <c r="N11" s="489"/>
      <c r="O11" s="414"/>
      <c r="P11" s="489"/>
      <c r="Q11" s="414"/>
      <c r="R11" s="489"/>
      <c r="S11" s="414"/>
      <c r="T11" s="489"/>
      <c r="U11" s="414"/>
      <c r="V11" s="489"/>
      <c r="W11" s="414"/>
      <c r="X11" s="489"/>
      <c r="Y11" s="659"/>
      <c r="Z11" s="662"/>
      <c r="AA11" s="663"/>
      <c r="AB11" s="663"/>
      <c r="AC11" s="664"/>
      <c r="AD11" s="135" t="str">
        <f t="shared" si="0"/>
        <v/>
      </c>
    </row>
    <row r="12" spans="1:30" ht="26.1" hidden="1" customHeight="1">
      <c r="A12" s="413" t="s">
        <v>407</v>
      </c>
      <c r="B12" s="414"/>
      <c r="C12" s="414"/>
      <c r="D12" s="414"/>
      <c r="E12" s="414"/>
      <c r="F12" s="489"/>
      <c r="G12" s="414"/>
      <c r="H12" s="489"/>
      <c r="I12" s="414"/>
      <c r="J12" s="489"/>
      <c r="K12" s="414"/>
      <c r="L12" s="489"/>
      <c r="M12" s="414"/>
      <c r="N12" s="489"/>
      <c r="O12" s="414"/>
      <c r="P12" s="489"/>
      <c r="Q12" s="414"/>
      <c r="R12" s="489"/>
      <c r="S12" s="414"/>
      <c r="T12" s="489"/>
      <c r="U12" s="414"/>
      <c r="V12" s="489"/>
      <c r="W12" s="414"/>
      <c r="X12" s="489"/>
      <c r="Y12" s="659"/>
      <c r="Z12" s="662"/>
      <c r="AA12" s="663"/>
      <c r="AB12" s="663"/>
      <c r="AC12" s="664"/>
      <c r="AD12" s="135" t="str">
        <f t="shared" si="0"/>
        <v/>
      </c>
    </row>
    <row r="13" spans="1:30" ht="26.1" hidden="1" customHeight="1">
      <c r="A13" s="413" t="s">
        <v>411</v>
      </c>
      <c r="B13" s="414"/>
      <c r="C13" s="414"/>
      <c r="D13" s="414"/>
      <c r="E13" s="414"/>
      <c r="F13" s="489"/>
      <c r="G13" s="414"/>
      <c r="H13" s="489"/>
      <c r="I13" s="414"/>
      <c r="J13" s="489"/>
      <c r="K13" s="414"/>
      <c r="L13" s="489"/>
      <c r="M13" s="414"/>
      <c r="N13" s="489"/>
      <c r="O13" s="414"/>
      <c r="P13" s="489"/>
      <c r="Q13" s="414"/>
      <c r="R13" s="489"/>
      <c r="S13" s="414"/>
      <c r="T13" s="489"/>
      <c r="U13" s="414"/>
      <c r="V13" s="489"/>
      <c r="W13" s="414"/>
      <c r="X13" s="489"/>
      <c r="Y13" s="659"/>
      <c r="Z13" s="662"/>
      <c r="AA13" s="663"/>
      <c r="AB13" s="663"/>
      <c r="AC13" s="664"/>
      <c r="AD13" s="135" t="str">
        <f t="shared" si="0"/>
        <v/>
      </c>
    </row>
    <row r="14" spans="1:30" ht="26.1" hidden="1" customHeight="1">
      <c r="A14" s="413" t="s">
        <v>413</v>
      </c>
      <c r="B14" s="414"/>
      <c r="C14" s="414"/>
      <c r="D14" s="414"/>
      <c r="E14" s="414"/>
      <c r="F14" s="489"/>
      <c r="G14" s="414"/>
      <c r="H14" s="489"/>
      <c r="I14" s="414"/>
      <c r="J14" s="489"/>
      <c r="K14" s="414"/>
      <c r="L14" s="489"/>
      <c r="M14" s="414"/>
      <c r="N14" s="489"/>
      <c r="O14" s="414"/>
      <c r="P14" s="489"/>
      <c r="Q14" s="414"/>
      <c r="R14" s="489"/>
      <c r="S14" s="414"/>
      <c r="T14" s="489"/>
      <c r="U14" s="414"/>
      <c r="V14" s="489"/>
      <c r="W14" s="414"/>
      <c r="X14" s="489"/>
      <c r="Y14" s="659"/>
      <c r="Z14" s="662"/>
      <c r="AA14" s="663"/>
      <c r="AB14" s="663"/>
      <c r="AC14" s="664"/>
      <c r="AD14" s="135" t="str">
        <f t="shared" si="0"/>
        <v/>
      </c>
    </row>
    <row r="15" spans="1:30" ht="26.1" hidden="1" customHeight="1">
      <c r="A15" s="413" t="s">
        <v>1234</v>
      </c>
      <c r="B15" s="414"/>
      <c r="C15" s="414"/>
      <c r="D15" s="414"/>
      <c r="E15" s="414"/>
      <c r="F15" s="489"/>
      <c r="G15" s="414"/>
      <c r="H15" s="489"/>
      <c r="I15" s="414"/>
      <c r="J15" s="489"/>
      <c r="K15" s="414"/>
      <c r="L15" s="489"/>
      <c r="M15" s="414"/>
      <c r="N15" s="489"/>
      <c r="O15" s="414"/>
      <c r="P15" s="489"/>
      <c r="Q15" s="414"/>
      <c r="R15" s="489"/>
      <c r="S15" s="414"/>
      <c r="T15" s="489"/>
      <c r="U15" s="414"/>
      <c r="V15" s="489"/>
      <c r="W15" s="414"/>
      <c r="X15" s="489"/>
      <c r="Y15" s="659"/>
      <c r="Z15" s="662"/>
      <c r="AA15" s="663"/>
      <c r="AB15" s="663"/>
      <c r="AC15" s="664"/>
      <c r="AD15" s="135" t="str">
        <f t="shared" si="0"/>
        <v/>
      </c>
    </row>
    <row r="16" spans="1:30" ht="26.1" hidden="1" customHeight="1">
      <c r="A16" s="413" t="s">
        <v>1235</v>
      </c>
      <c r="B16" s="414"/>
      <c r="C16" s="414"/>
      <c r="D16" s="414"/>
      <c r="E16" s="414"/>
      <c r="F16" s="489"/>
      <c r="G16" s="414"/>
      <c r="H16" s="489"/>
      <c r="I16" s="414"/>
      <c r="J16" s="489"/>
      <c r="K16" s="414"/>
      <c r="L16" s="489"/>
      <c r="M16" s="414"/>
      <c r="N16" s="489"/>
      <c r="O16" s="414"/>
      <c r="P16" s="489"/>
      <c r="Q16" s="414"/>
      <c r="R16" s="489"/>
      <c r="S16" s="414"/>
      <c r="T16" s="489"/>
      <c r="U16" s="414"/>
      <c r="V16" s="489"/>
      <c r="W16" s="414"/>
      <c r="X16" s="489"/>
      <c r="Y16" s="659"/>
      <c r="Z16" s="662"/>
      <c r="AA16" s="663"/>
      <c r="AB16" s="663"/>
      <c r="AC16" s="664"/>
      <c r="AD16" s="135" t="str">
        <f t="shared" si="0"/>
        <v/>
      </c>
    </row>
    <row r="17" spans="1:30" ht="26.1" hidden="1" customHeight="1">
      <c r="A17" s="413" t="s">
        <v>480</v>
      </c>
      <c r="B17" s="414"/>
      <c r="C17" s="414"/>
      <c r="D17" s="414"/>
      <c r="E17" s="414"/>
      <c r="F17" s="489"/>
      <c r="G17" s="414"/>
      <c r="H17" s="489"/>
      <c r="I17" s="414"/>
      <c r="J17" s="489"/>
      <c r="K17" s="414"/>
      <c r="L17" s="489"/>
      <c r="M17" s="414"/>
      <c r="N17" s="489"/>
      <c r="O17" s="414"/>
      <c r="P17" s="489"/>
      <c r="Q17" s="414"/>
      <c r="R17" s="489"/>
      <c r="S17" s="414"/>
      <c r="T17" s="489"/>
      <c r="U17" s="414"/>
      <c r="V17" s="489"/>
      <c r="W17" s="414"/>
      <c r="X17" s="489"/>
      <c r="Y17" s="659"/>
      <c r="Z17" s="662"/>
      <c r="AA17" s="663"/>
      <c r="AB17" s="663"/>
      <c r="AC17" s="664"/>
      <c r="AD17" s="135" t="str">
        <f t="shared" si="0"/>
        <v/>
      </c>
    </row>
    <row r="18" spans="1:30" ht="26.1" hidden="1" customHeight="1">
      <c r="A18" s="413" t="s">
        <v>504</v>
      </c>
      <c r="B18" s="414"/>
      <c r="C18" s="414"/>
      <c r="D18" s="414"/>
      <c r="E18" s="414"/>
      <c r="F18" s="489"/>
      <c r="G18" s="414"/>
      <c r="H18" s="489"/>
      <c r="I18" s="414"/>
      <c r="J18" s="489"/>
      <c r="K18" s="414"/>
      <c r="L18" s="489"/>
      <c r="M18" s="414"/>
      <c r="N18" s="489"/>
      <c r="O18" s="414"/>
      <c r="P18" s="489"/>
      <c r="Q18" s="414"/>
      <c r="R18" s="489"/>
      <c r="S18" s="414"/>
      <c r="T18" s="489"/>
      <c r="U18" s="414"/>
      <c r="V18" s="489"/>
      <c r="W18" s="414"/>
      <c r="X18" s="489"/>
      <c r="Y18" s="659"/>
      <c r="Z18" s="662"/>
      <c r="AA18" s="663"/>
      <c r="AB18" s="663"/>
      <c r="AC18" s="664"/>
      <c r="AD18" s="135" t="str">
        <f t="shared" si="0"/>
        <v/>
      </c>
    </row>
    <row r="19" spans="1:30" ht="26.1" hidden="1" customHeight="1">
      <c r="A19" s="413" t="s">
        <v>1236</v>
      </c>
      <c r="B19" s="414"/>
      <c r="C19" s="414"/>
      <c r="D19" s="414"/>
      <c r="E19" s="414"/>
      <c r="F19" s="489"/>
      <c r="G19" s="414"/>
      <c r="H19" s="489"/>
      <c r="I19" s="414"/>
      <c r="J19" s="489"/>
      <c r="K19" s="414"/>
      <c r="L19" s="489"/>
      <c r="M19" s="414"/>
      <c r="N19" s="489"/>
      <c r="O19" s="414"/>
      <c r="P19" s="489"/>
      <c r="Q19" s="414"/>
      <c r="R19" s="489"/>
      <c r="S19" s="414"/>
      <c r="T19" s="489"/>
      <c r="U19" s="414"/>
      <c r="V19" s="489"/>
      <c r="W19" s="414"/>
      <c r="X19" s="489"/>
      <c r="Y19" s="659"/>
      <c r="Z19" s="662"/>
      <c r="AA19" s="663"/>
      <c r="AB19" s="663"/>
      <c r="AC19" s="664"/>
      <c r="AD19" s="135" t="str">
        <f t="shared" si="0"/>
        <v/>
      </c>
    </row>
    <row r="20" spans="1:30" ht="26.1" hidden="1" customHeight="1">
      <c r="A20" s="413" t="s">
        <v>509</v>
      </c>
      <c r="B20" s="414"/>
      <c r="C20" s="414"/>
      <c r="D20" s="414"/>
      <c r="E20" s="414"/>
      <c r="F20" s="489"/>
      <c r="G20" s="414"/>
      <c r="H20" s="489"/>
      <c r="I20" s="414"/>
      <c r="J20" s="489"/>
      <c r="K20" s="414"/>
      <c r="L20" s="489"/>
      <c r="M20" s="414"/>
      <c r="N20" s="489"/>
      <c r="O20" s="414"/>
      <c r="P20" s="489"/>
      <c r="Q20" s="414"/>
      <c r="R20" s="489"/>
      <c r="S20" s="414"/>
      <c r="T20" s="489"/>
      <c r="U20" s="414"/>
      <c r="V20" s="489"/>
      <c r="W20" s="414"/>
      <c r="X20" s="489"/>
      <c r="Y20" s="659"/>
      <c r="Z20" s="662"/>
      <c r="AA20" s="663"/>
      <c r="AB20" s="663"/>
      <c r="AC20" s="664"/>
      <c r="AD20" s="135" t="str">
        <f t="shared" si="0"/>
        <v/>
      </c>
    </row>
    <row r="21" spans="1:30" ht="26.1" hidden="1" customHeight="1">
      <c r="A21" s="413" t="s">
        <v>1237</v>
      </c>
      <c r="B21" s="414"/>
      <c r="C21" s="414"/>
      <c r="D21" s="414"/>
      <c r="E21" s="414"/>
      <c r="F21" s="489"/>
      <c r="G21" s="414"/>
      <c r="H21" s="489"/>
      <c r="I21" s="414"/>
      <c r="J21" s="489"/>
      <c r="K21" s="414"/>
      <c r="L21" s="489"/>
      <c r="M21" s="414"/>
      <c r="N21" s="489"/>
      <c r="O21" s="414"/>
      <c r="P21" s="489"/>
      <c r="Q21" s="414"/>
      <c r="R21" s="489"/>
      <c r="S21" s="414"/>
      <c r="T21" s="489"/>
      <c r="U21" s="414"/>
      <c r="V21" s="489"/>
      <c r="W21" s="414"/>
      <c r="X21" s="489"/>
      <c r="Y21" s="659"/>
      <c r="Z21" s="662"/>
      <c r="AA21" s="663"/>
      <c r="AB21" s="663"/>
      <c r="AC21" s="664"/>
      <c r="AD21" s="135" t="str">
        <f t="shared" si="0"/>
        <v/>
      </c>
    </row>
    <row r="22" spans="1:30" ht="26.1" hidden="1" customHeight="1">
      <c r="A22" s="413" t="s">
        <v>1238</v>
      </c>
      <c r="B22" s="414"/>
      <c r="C22" s="414"/>
      <c r="D22" s="414"/>
      <c r="E22" s="414"/>
      <c r="F22" s="489"/>
      <c r="G22" s="414"/>
      <c r="H22" s="489"/>
      <c r="I22" s="414"/>
      <c r="J22" s="489"/>
      <c r="K22" s="414"/>
      <c r="L22" s="489"/>
      <c r="M22" s="414"/>
      <c r="N22" s="489"/>
      <c r="O22" s="414"/>
      <c r="P22" s="489"/>
      <c r="Q22" s="414"/>
      <c r="R22" s="489"/>
      <c r="S22" s="414"/>
      <c r="T22" s="489"/>
      <c r="U22" s="414"/>
      <c r="V22" s="489"/>
      <c r="W22" s="414"/>
      <c r="X22" s="489"/>
      <c r="Y22" s="659"/>
      <c r="Z22" s="662"/>
      <c r="AA22" s="663"/>
      <c r="AB22" s="663"/>
      <c r="AC22" s="664"/>
      <c r="AD22" s="135" t="str">
        <f t="shared" si="0"/>
        <v/>
      </c>
    </row>
    <row r="23" spans="1:30" ht="26.1" hidden="1" customHeight="1">
      <c r="A23" s="413" t="s">
        <v>1239</v>
      </c>
      <c r="B23" s="414"/>
      <c r="C23" s="414"/>
      <c r="D23" s="414"/>
      <c r="E23" s="414"/>
      <c r="F23" s="489"/>
      <c r="G23" s="414"/>
      <c r="H23" s="489"/>
      <c r="I23" s="414"/>
      <c r="J23" s="489"/>
      <c r="K23" s="414"/>
      <c r="L23" s="489"/>
      <c r="M23" s="414"/>
      <c r="N23" s="489"/>
      <c r="O23" s="414"/>
      <c r="P23" s="489"/>
      <c r="Q23" s="414"/>
      <c r="R23" s="489"/>
      <c r="S23" s="414"/>
      <c r="T23" s="489"/>
      <c r="U23" s="414"/>
      <c r="V23" s="489"/>
      <c r="W23" s="414"/>
      <c r="X23" s="489"/>
      <c r="Y23" s="659"/>
      <c r="Z23" s="662"/>
      <c r="AA23" s="663"/>
      <c r="AB23" s="663"/>
      <c r="AC23" s="664"/>
      <c r="AD23" s="135" t="str">
        <f t="shared" si="0"/>
        <v/>
      </c>
    </row>
    <row r="24" spans="1:30" ht="26.1" hidden="1" customHeight="1">
      <c r="A24" s="413" t="s">
        <v>1240</v>
      </c>
      <c r="B24" s="414"/>
      <c r="C24" s="414"/>
      <c r="D24" s="414"/>
      <c r="E24" s="414"/>
      <c r="F24" s="489"/>
      <c r="G24" s="414"/>
      <c r="H24" s="489"/>
      <c r="I24" s="414"/>
      <c r="J24" s="489"/>
      <c r="K24" s="414"/>
      <c r="L24" s="489"/>
      <c r="M24" s="414"/>
      <c r="N24" s="489"/>
      <c r="O24" s="414"/>
      <c r="P24" s="489"/>
      <c r="Q24" s="414"/>
      <c r="R24" s="489"/>
      <c r="S24" s="414"/>
      <c r="T24" s="489"/>
      <c r="U24" s="414"/>
      <c r="V24" s="489"/>
      <c r="W24" s="414"/>
      <c r="X24" s="489"/>
      <c r="Y24" s="659"/>
      <c r="Z24" s="662"/>
      <c r="AA24" s="663"/>
      <c r="AB24" s="663"/>
      <c r="AC24" s="664"/>
      <c r="AD24" s="135" t="str">
        <f t="shared" si="0"/>
        <v/>
      </c>
    </row>
    <row r="25" spans="1:30" ht="26.1" hidden="1" customHeight="1">
      <c r="A25" s="413" t="s">
        <v>574</v>
      </c>
      <c r="B25" s="414"/>
      <c r="C25" s="414"/>
      <c r="D25" s="414"/>
      <c r="E25" s="414"/>
      <c r="F25" s="489"/>
      <c r="G25" s="414"/>
      <c r="H25" s="489"/>
      <c r="I25" s="414"/>
      <c r="J25" s="489"/>
      <c r="K25" s="414"/>
      <c r="L25" s="489"/>
      <c r="M25" s="414"/>
      <c r="N25" s="489"/>
      <c r="O25" s="414"/>
      <c r="P25" s="489"/>
      <c r="Q25" s="414"/>
      <c r="R25" s="489"/>
      <c r="S25" s="414"/>
      <c r="T25" s="489"/>
      <c r="U25" s="414"/>
      <c r="V25" s="489"/>
      <c r="W25" s="414"/>
      <c r="X25" s="489"/>
      <c r="Y25" s="659"/>
      <c r="Z25" s="662"/>
      <c r="AA25" s="663"/>
      <c r="AB25" s="663"/>
      <c r="AC25" s="664"/>
      <c r="AD25" s="135" t="str">
        <f t="shared" si="0"/>
        <v/>
      </c>
    </row>
    <row r="26" spans="1:30" ht="26.1" hidden="1" customHeight="1">
      <c r="A26" s="413" t="s">
        <v>578</v>
      </c>
      <c r="B26" s="414"/>
      <c r="C26" s="414"/>
      <c r="D26" s="414"/>
      <c r="E26" s="414"/>
      <c r="F26" s="489"/>
      <c r="G26" s="414"/>
      <c r="H26" s="489"/>
      <c r="I26" s="414"/>
      <c r="J26" s="489"/>
      <c r="K26" s="414"/>
      <c r="L26" s="489"/>
      <c r="M26" s="414"/>
      <c r="N26" s="489"/>
      <c r="O26" s="414"/>
      <c r="P26" s="489"/>
      <c r="Q26" s="414"/>
      <c r="R26" s="489"/>
      <c r="S26" s="414"/>
      <c r="T26" s="489"/>
      <c r="U26" s="414"/>
      <c r="V26" s="489"/>
      <c r="W26" s="414"/>
      <c r="X26" s="489"/>
      <c r="Y26" s="659"/>
      <c r="Z26" s="662"/>
      <c r="AA26" s="663"/>
      <c r="AB26" s="663"/>
      <c r="AC26" s="664"/>
      <c r="AD26" s="135" t="str">
        <f t="shared" si="0"/>
        <v/>
      </c>
    </row>
    <row r="27" spans="1:30" ht="26.1" hidden="1" customHeight="1">
      <c r="A27" s="413" t="s">
        <v>799</v>
      </c>
      <c r="B27" s="414"/>
      <c r="C27" s="414"/>
      <c r="D27" s="414"/>
      <c r="E27" s="414"/>
      <c r="F27" s="489"/>
      <c r="G27" s="414"/>
      <c r="H27" s="489"/>
      <c r="I27" s="414"/>
      <c r="J27" s="489"/>
      <c r="K27" s="414"/>
      <c r="L27" s="489"/>
      <c r="M27" s="414"/>
      <c r="N27" s="489"/>
      <c r="O27" s="414"/>
      <c r="P27" s="489"/>
      <c r="Q27" s="414"/>
      <c r="R27" s="489"/>
      <c r="S27" s="414"/>
      <c r="T27" s="489"/>
      <c r="U27" s="414"/>
      <c r="V27" s="489"/>
      <c r="W27" s="414"/>
      <c r="X27" s="489"/>
      <c r="Y27" s="659"/>
      <c r="Z27" s="662"/>
      <c r="AA27" s="663"/>
      <c r="AB27" s="663"/>
      <c r="AC27" s="664"/>
      <c r="AD27" s="135" t="str">
        <f t="shared" si="0"/>
        <v/>
      </c>
    </row>
    <row r="28" spans="1:30" ht="26.1" hidden="1" customHeight="1">
      <c r="A28" s="413" t="s">
        <v>584</v>
      </c>
      <c r="B28" s="414"/>
      <c r="C28" s="414"/>
      <c r="D28" s="414"/>
      <c r="E28" s="414"/>
      <c r="F28" s="489"/>
      <c r="G28" s="414"/>
      <c r="H28" s="489"/>
      <c r="I28" s="414"/>
      <c r="J28" s="489"/>
      <c r="K28" s="414"/>
      <c r="L28" s="489"/>
      <c r="M28" s="414"/>
      <c r="N28" s="489"/>
      <c r="O28" s="414"/>
      <c r="P28" s="489"/>
      <c r="Q28" s="414"/>
      <c r="R28" s="489"/>
      <c r="S28" s="414"/>
      <c r="T28" s="489"/>
      <c r="U28" s="414"/>
      <c r="V28" s="489"/>
      <c r="W28" s="414"/>
      <c r="X28" s="489"/>
      <c r="Y28" s="659"/>
      <c r="Z28" s="662"/>
      <c r="AA28" s="663"/>
      <c r="AB28" s="663"/>
      <c r="AC28" s="664"/>
      <c r="AD28" s="135" t="str">
        <f t="shared" si="0"/>
        <v/>
      </c>
    </row>
    <row r="29" spans="1:30" ht="26.1" hidden="1" customHeight="1">
      <c r="A29" s="413" t="s">
        <v>1241</v>
      </c>
      <c r="B29" s="414"/>
      <c r="C29" s="414"/>
      <c r="D29" s="414"/>
      <c r="E29" s="414"/>
      <c r="F29" s="489"/>
      <c r="G29" s="414"/>
      <c r="H29" s="489"/>
      <c r="I29" s="414"/>
      <c r="J29" s="489"/>
      <c r="K29" s="414"/>
      <c r="L29" s="489"/>
      <c r="M29" s="414"/>
      <c r="N29" s="489"/>
      <c r="O29" s="414"/>
      <c r="P29" s="489"/>
      <c r="Q29" s="414"/>
      <c r="R29" s="489"/>
      <c r="S29" s="414"/>
      <c r="T29" s="489"/>
      <c r="U29" s="414"/>
      <c r="V29" s="489"/>
      <c r="W29" s="414"/>
      <c r="X29" s="489"/>
      <c r="Y29" s="659"/>
      <c r="Z29" s="662"/>
      <c r="AA29" s="663"/>
      <c r="AB29" s="663"/>
      <c r="AC29" s="664"/>
      <c r="AD29" s="135" t="str">
        <f t="shared" si="0"/>
        <v/>
      </c>
    </row>
    <row r="30" spans="1:30" ht="26.1" hidden="1" customHeight="1">
      <c r="A30" s="413" t="s">
        <v>592</v>
      </c>
      <c r="B30" s="414"/>
      <c r="C30" s="414"/>
      <c r="D30" s="414"/>
      <c r="E30" s="414"/>
      <c r="F30" s="489"/>
      <c r="G30" s="414"/>
      <c r="H30" s="489"/>
      <c r="I30" s="414"/>
      <c r="J30" s="489"/>
      <c r="K30" s="414"/>
      <c r="L30" s="489"/>
      <c r="M30" s="414"/>
      <c r="N30" s="489"/>
      <c r="O30" s="414"/>
      <c r="P30" s="489"/>
      <c r="Q30" s="414"/>
      <c r="R30" s="489"/>
      <c r="S30" s="414"/>
      <c r="T30" s="489"/>
      <c r="U30" s="414"/>
      <c r="V30" s="489"/>
      <c r="W30" s="414"/>
      <c r="X30" s="489"/>
      <c r="Y30" s="659"/>
      <c r="Z30" s="662"/>
      <c r="AA30" s="663"/>
      <c r="AB30" s="663"/>
      <c r="AC30" s="664"/>
      <c r="AD30" s="135" t="str">
        <f t="shared" si="0"/>
        <v/>
      </c>
    </row>
    <row r="31" spans="1:30" ht="26.1" hidden="1" customHeight="1">
      <c r="A31" s="413" t="s">
        <v>1100</v>
      </c>
      <c r="B31" s="414"/>
      <c r="C31" s="414"/>
      <c r="D31" s="414"/>
      <c r="E31" s="414"/>
      <c r="F31" s="489"/>
      <c r="G31" s="414"/>
      <c r="H31" s="489"/>
      <c r="I31" s="414"/>
      <c r="J31" s="489"/>
      <c r="K31" s="414"/>
      <c r="L31" s="489"/>
      <c r="M31" s="414"/>
      <c r="N31" s="489"/>
      <c r="O31" s="414"/>
      <c r="P31" s="489"/>
      <c r="Q31" s="414"/>
      <c r="R31" s="489"/>
      <c r="S31" s="414"/>
      <c r="T31" s="489"/>
      <c r="U31" s="414"/>
      <c r="V31" s="489"/>
      <c r="W31" s="414"/>
      <c r="X31" s="489"/>
      <c r="Y31" s="659"/>
      <c r="Z31" s="662"/>
      <c r="AA31" s="663"/>
      <c r="AB31" s="663"/>
      <c r="AC31" s="664"/>
      <c r="AD31" s="135" t="str">
        <f t="shared" si="0"/>
        <v/>
      </c>
    </row>
    <row r="32" spans="1:30" ht="26.1" hidden="1" customHeight="1">
      <c r="A32" s="413" t="s">
        <v>750</v>
      </c>
      <c r="B32" s="414"/>
      <c r="C32" s="414"/>
      <c r="D32" s="414"/>
      <c r="E32" s="414"/>
      <c r="F32" s="489"/>
      <c r="G32" s="414"/>
      <c r="H32" s="489"/>
      <c r="I32" s="414"/>
      <c r="J32" s="489"/>
      <c r="K32" s="414"/>
      <c r="L32" s="489"/>
      <c r="M32" s="414"/>
      <c r="N32" s="489"/>
      <c r="O32" s="414"/>
      <c r="P32" s="489"/>
      <c r="Q32" s="414"/>
      <c r="R32" s="489"/>
      <c r="S32" s="414"/>
      <c r="T32" s="489"/>
      <c r="U32" s="414"/>
      <c r="V32" s="489"/>
      <c r="W32" s="414"/>
      <c r="X32" s="489"/>
      <c r="Y32" s="659"/>
      <c r="Z32" s="662"/>
      <c r="AA32" s="663"/>
      <c r="AB32" s="663"/>
      <c r="AC32" s="664"/>
      <c r="AD32" s="135" t="str">
        <f t="shared" si="0"/>
        <v/>
      </c>
    </row>
    <row r="33" spans="1:30" ht="26.1" hidden="1" customHeight="1">
      <c r="A33" s="413" t="s">
        <v>1242</v>
      </c>
      <c r="B33" s="414"/>
      <c r="C33" s="414"/>
      <c r="D33" s="414"/>
      <c r="E33" s="414"/>
      <c r="F33" s="489"/>
      <c r="G33" s="414"/>
      <c r="H33" s="489"/>
      <c r="I33" s="414"/>
      <c r="J33" s="489"/>
      <c r="K33" s="414"/>
      <c r="L33" s="489"/>
      <c r="M33" s="414"/>
      <c r="N33" s="489"/>
      <c r="O33" s="414"/>
      <c r="P33" s="489"/>
      <c r="Q33" s="414"/>
      <c r="R33" s="489"/>
      <c r="S33" s="414"/>
      <c r="T33" s="489"/>
      <c r="U33" s="414"/>
      <c r="V33" s="489"/>
      <c r="W33" s="414"/>
      <c r="X33" s="489"/>
      <c r="Y33" s="659"/>
      <c r="Z33" s="662"/>
      <c r="AA33" s="663"/>
      <c r="AB33" s="663"/>
      <c r="AC33" s="664"/>
      <c r="AD33" s="135" t="str">
        <f t="shared" si="0"/>
        <v/>
      </c>
    </row>
    <row r="34" spans="1:30" ht="26.1" hidden="1" customHeight="1">
      <c r="A34" s="413" t="s">
        <v>767</v>
      </c>
      <c r="B34" s="414"/>
      <c r="C34" s="414"/>
      <c r="D34" s="414"/>
      <c r="E34" s="414"/>
      <c r="F34" s="489"/>
      <c r="G34" s="414"/>
      <c r="H34" s="489"/>
      <c r="I34" s="414"/>
      <c r="J34" s="489"/>
      <c r="K34" s="414"/>
      <c r="L34" s="489"/>
      <c r="M34" s="414"/>
      <c r="N34" s="489"/>
      <c r="O34" s="414"/>
      <c r="P34" s="489"/>
      <c r="Q34" s="414"/>
      <c r="R34" s="489"/>
      <c r="S34" s="414"/>
      <c r="T34" s="489"/>
      <c r="U34" s="414"/>
      <c r="V34" s="489"/>
      <c r="W34" s="414"/>
      <c r="X34" s="489"/>
      <c r="Y34" s="659"/>
      <c r="Z34" s="662"/>
      <c r="AA34" s="663"/>
      <c r="AB34" s="663"/>
      <c r="AC34" s="664"/>
      <c r="AD34" s="135" t="str">
        <f t="shared" si="0"/>
        <v/>
      </c>
    </row>
    <row r="35" spans="1:30" ht="26.1" hidden="1" customHeight="1">
      <c r="A35" s="413" t="s">
        <v>771</v>
      </c>
      <c r="B35" s="414"/>
      <c r="C35" s="414"/>
      <c r="D35" s="414"/>
      <c r="E35" s="414"/>
      <c r="F35" s="489"/>
      <c r="G35" s="414"/>
      <c r="H35" s="489"/>
      <c r="I35" s="414"/>
      <c r="J35" s="489"/>
      <c r="K35" s="414"/>
      <c r="L35" s="489"/>
      <c r="M35" s="414"/>
      <c r="N35" s="489"/>
      <c r="O35" s="414"/>
      <c r="P35" s="489"/>
      <c r="Q35" s="414"/>
      <c r="R35" s="489"/>
      <c r="S35" s="414"/>
      <c r="T35" s="489"/>
      <c r="U35" s="414"/>
      <c r="V35" s="489"/>
      <c r="W35" s="414"/>
      <c r="X35" s="489"/>
      <c r="Y35" s="659"/>
      <c r="Z35" s="662"/>
      <c r="AA35" s="663"/>
      <c r="AB35" s="663"/>
      <c r="AC35" s="664"/>
      <c r="AD35" s="135" t="str">
        <f t="shared" si="0"/>
        <v/>
      </c>
    </row>
    <row r="36" spans="1:30" ht="26.1" hidden="1" customHeight="1">
      <c r="A36" s="413" t="s">
        <v>773</v>
      </c>
      <c r="B36" s="414"/>
      <c r="C36" s="414"/>
      <c r="D36" s="414"/>
      <c r="E36" s="414"/>
      <c r="F36" s="489"/>
      <c r="G36" s="414"/>
      <c r="H36" s="489"/>
      <c r="I36" s="414"/>
      <c r="J36" s="489"/>
      <c r="K36" s="414"/>
      <c r="L36" s="489"/>
      <c r="M36" s="414"/>
      <c r="N36" s="489"/>
      <c r="O36" s="414"/>
      <c r="P36" s="489"/>
      <c r="Q36" s="414"/>
      <c r="R36" s="489"/>
      <c r="S36" s="414"/>
      <c r="T36" s="489"/>
      <c r="U36" s="414"/>
      <c r="V36" s="489"/>
      <c r="W36" s="414"/>
      <c r="X36" s="489"/>
      <c r="Y36" s="659"/>
      <c r="Z36" s="662"/>
      <c r="AA36" s="663"/>
      <c r="AB36" s="663"/>
      <c r="AC36" s="664"/>
      <c r="AD36" s="135" t="str">
        <f t="shared" si="0"/>
        <v/>
      </c>
    </row>
    <row r="37" spans="1:30" ht="26.1" hidden="1" customHeight="1">
      <c r="A37" s="413" t="s">
        <v>1243</v>
      </c>
      <c r="B37" s="414"/>
      <c r="C37" s="414"/>
      <c r="D37" s="414"/>
      <c r="E37" s="414"/>
      <c r="F37" s="489"/>
      <c r="G37" s="414"/>
      <c r="H37" s="489"/>
      <c r="I37" s="414"/>
      <c r="J37" s="489"/>
      <c r="K37" s="414"/>
      <c r="L37" s="489"/>
      <c r="M37" s="414"/>
      <c r="N37" s="489"/>
      <c r="O37" s="414"/>
      <c r="P37" s="489"/>
      <c r="Q37" s="414"/>
      <c r="R37" s="489"/>
      <c r="S37" s="414"/>
      <c r="T37" s="489"/>
      <c r="U37" s="414"/>
      <c r="V37" s="489"/>
      <c r="W37" s="414"/>
      <c r="X37" s="489"/>
      <c r="Y37" s="659"/>
      <c r="Z37" s="662"/>
      <c r="AA37" s="663"/>
      <c r="AB37" s="663"/>
      <c r="AC37" s="664"/>
      <c r="AD37" s="135" t="str">
        <f t="shared" si="0"/>
        <v/>
      </c>
    </row>
    <row r="38" spans="1:30" ht="26.1" hidden="1" customHeight="1">
      <c r="A38" s="413" t="s">
        <v>1244</v>
      </c>
      <c r="B38" s="414"/>
      <c r="C38" s="414"/>
      <c r="D38" s="414"/>
      <c r="E38" s="414"/>
      <c r="F38" s="489"/>
      <c r="G38" s="414"/>
      <c r="H38" s="489"/>
      <c r="I38" s="414"/>
      <c r="J38" s="489"/>
      <c r="K38" s="414"/>
      <c r="L38" s="489"/>
      <c r="M38" s="414"/>
      <c r="N38" s="489"/>
      <c r="O38" s="414"/>
      <c r="P38" s="489"/>
      <c r="Q38" s="414"/>
      <c r="R38" s="489"/>
      <c r="S38" s="414"/>
      <c r="T38" s="489"/>
      <c r="U38" s="414"/>
      <c r="V38" s="489"/>
      <c r="W38" s="414"/>
      <c r="X38" s="489"/>
      <c r="Y38" s="659"/>
      <c r="Z38" s="662"/>
      <c r="AA38" s="663"/>
      <c r="AB38" s="663"/>
      <c r="AC38" s="664"/>
      <c r="AD38" s="135" t="str">
        <f t="shared" si="0"/>
        <v/>
      </c>
    </row>
    <row r="39" spans="1:30" ht="26.1" hidden="1" customHeight="1">
      <c r="A39" s="413" t="s">
        <v>844</v>
      </c>
      <c r="B39" s="414"/>
      <c r="C39" s="414"/>
      <c r="D39" s="414"/>
      <c r="E39" s="414"/>
      <c r="F39" s="489"/>
      <c r="G39" s="414"/>
      <c r="H39" s="489"/>
      <c r="I39" s="414"/>
      <c r="J39" s="489"/>
      <c r="K39" s="414"/>
      <c r="L39" s="489"/>
      <c r="M39" s="414"/>
      <c r="N39" s="489"/>
      <c r="O39" s="414"/>
      <c r="P39" s="489"/>
      <c r="Q39" s="414"/>
      <c r="R39" s="489"/>
      <c r="S39" s="414"/>
      <c r="T39" s="489"/>
      <c r="U39" s="414"/>
      <c r="V39" s="489"/>
      <c r="W39" s="414"/>
      <c r="X39" s="489"/>
      <c r="Y39" s="659"/>
      <c r="Z39" s="662"/>
      <c r="AA39" s="663"/>
      <c r="AB39" s="663"/>
      <c r="AC39" s="664"/>
      <c r="AD39" s="135" t="str">
        <f t="shared" ref="AD39:AD62" si="1">IF(AND(AC39&gt;0,Q39=0),"x","")</f>
        <v/>
      </c>
    </row>
    <row r="40" spans="1:30" ht="26.1" hidden="1" customHeight="1">
      <c r="A40" s="413" t="s">
        <v>849</v>
      </c>
      <c r="B40" s="414"/>
      <c r="C40" s="414"/>
      <c r="D40" s="414"/>
      <c r="E40" s="414"/>
      <c r="F40" s="489"/>
      <c r="G40" s="414"/>
      <c r="H40" s="489"/>
      <c r="I40" s="414"/>
      <c r="J40" s="489"/>
      <c r="K40" s="414"/>
      <c r="L40" s="489"/>
      <c r="M40" s="414"/>
      <c r="N40" s="489"/>
      <c r="O40" s="414"/>
      <c r="P40" s="489"/>
      <c r="Q40" s="414"/>
      <c r="R40" s="489"/>
      <c r="S40" s="414"/>
      <c r="T40" s="489"/>
      <c r="U40" s="414"/>
      <c r="V40" s="489"/>
      <c r="W40" s="414"/>
      <c r="X40" s="489"/>
      <c r="Y40" s="659"/>
      <c r="Z40" s="662"/>
      <c r="AA40" s="663"/>
      <c r="AB40" s="663"/>
      <c r="AC40" s="664"/>
      <c r="AD40" s="135" t="str">
        <f t="shared" si="1"/>
        <v/>
      </c>
    </row>
    <row r="41" spans="1:30" ht="26.1" hidden="1" customHeight="1">
      <c r="A41" s="413" t="s">
        <v>859</v>
      </c>
      <c r="B41" s="414"/>
      <c r="C41" s="414"/>
      <c r="D41" s="414"/>
      <c r="E41" s="414"/>
      <c r="F41" s="489"/>
      <c r="G41" s="414"/>
      <c r="H41" s="489"/>
      <c r="I41" s="414"/>
      <c r="J41" s="489"/>
      <c r="K41" s="414"/>
      <c r="L41" s="489"/>
      <c r="M41" s="414"/>
      <c r="N41" s="489"/>
      <c r="O41" s="414"/>
      <c r="P41" s="489"/>
      <c r="Q41" s="414"/>
      <c r="R41" s="489"/>
      <c r="S41" s="414"/>
      <c r="T41" s="489"/>
      <c r="U41" s="414"/>
      <c r="V41" s="489"/>
      <c r="W41" s="414"/>
      <c r="X41" s="489"/>
      <c r="Y41" s="659"/>
      <c r="Z41" s="662"/>
      <c r="AA41" s="663"/>
      <c r="AB41" s="663"/>
      <c r="AC41" s="664"/>
      <c r="AD41" s="135" t="str">
        <f t="shared" si="1"/>
        <v/>
      </c>
    </row>
    <row r="42" spans="1:30" ht="26.1" hidden="1" customHeight="1">
      <c r="A42" s="413" t="s">
        <v>871</v>
      </c>
      <c r="B42" s="414"/>
      <c r="C42" s="414"/>
      <c r="D42" s="414"/>
      <c r="E42" s="414"/>
      <c r="F42" s="489"/>
      <c r="G42" s="414"/>
      <c r="H42" s="489"/>
      <c r="I42" s="414"/>
      <c r="J42" s="489"/>
      <c r="K42" s="414"/>
      <c r="L42" s="489"/>
      <c r="M42" s="414"/>
      <c r="N42" s="489"/>
      <c r="O42" s="414"/>
      <c r="P42" s="489"/>
      <c r="Q42" s="414"/>
      <c r="R42" s="489"/>
      <c r="S42" s="414"/>
      <c r="T42" s="489"/>
      <c r="U42" s="414"/>
      <c r="V42" s="489"/>
      <c r="W42" s="414"/>
      <c r="X42" s="489"/>
      <c r="Y42" s="659"/>
      <c r="Z42" s="662"/>
      <c r="AA42" s="663"/>
      <c r="AB42" s="663"/>
      <c r="AC42" s="664"/>
      <c r="AD42" s="135" t="str">
        <f t="shared" si="1"/>
        <v/>
      </c>
    </row>
    <row r="43" spans="1:30" ht="26.1" hidden="1" customHeight="1">
      <c r="A43" s="413" t="s">
        <v>1245</v>
      </c>
      <c r="B43" s="414"/>
      <c r="C43" s="414"/>
      <c r="D43" s="414"/>
      <c r="E43" s="414"/>
      <c r="F43" s="489"/>
      <c r="G43" s="414"/>
      <c r="H43" s="489"/>
      <c r="I43" s="414"/>
      <c r="J43" s="489"/>
      <c r="K43" s="414"/>
      <c r="L43" s="489"/>
      <c r="M43" s="414"/>
      <c r="N43" s="489"/>
      <c r="O43" s="414"/>
      <c r="P43" s="489"/>
      <c r="Q43" s="414"/>
      <c r="R43" s="489"/>
      <c r="S43" s="414"/>
      <c r="T43" s="489"/>
      <c r="U43" s="414"/>
      <c r="V43" s="489"/>
      <c r="W43" s="414"/>
      <c r="X43" s="489"/>
      <c r="Y43" s="659"/>
      <c r="Z43" s="662"/>
      <c r="AA43" s="663"/>
      <c r="AB43" s="663"/>
      <c r="AC43" s="664"/>
      <c r="AD43" s="135" t="str">
        <f t="shared" si="1"/>
        <v/>
      </c>
    </row>
    <row r="44" spans="1:30" ht="26.1" hidden="1" customHeight="1">
      <c r="A44" s="413" t="s">
        <v>1246</v>
      </c>
      <c r="B44" s="414"/>
      <c r="C44" s="414"/>
      <c r="D44" s="414"/>
      <c r="E44" s="414"/>
      <c r="F44" s="489"/>
      <c r="G44" s="414"/>
      <c r="H44" s="489"/>
      <c r="I44" s="414"/>
      <c r="J44" s="489"/>
      <c r="K44" s="414"/>
      <c r="L44" s="489"/>
      <c r="M44" s="414"/>
      <c r="N44" s="489"/>
      <c r="O44" s="414"/>
      <c r="P44" s="489"/>
      <c r="Q44" s="414"/>
      <c r="R44" s="489"/>
      <c r="S44" s="414"/>
      <c r="T44" s="489"/>
      <c r="U44" s="414"/>
      <c r="V44" s="489"/>
      <c r="W44" s="414"/>
      <c r="X44" s="489"/>
      <c r="Y44" s="659"/>
      <c r="Z44" s="662"/>
      <c r="AA44" s="663"/>
      <c r="AB44" s="663"/>
      <c r="AC44" s="664"/>
      <c r="AD44" s="135" t="str">
        <f t="shared" si="1"/>
        <v/>
      </c>
    </row>
    <row r="45" spans="1:30" ht="26.1" hidden="1" customHeight="1">
      <c r="A45" s="413" t="s">
        <v>1247</v>
      </c>
      <c r="B45" s="414"/>
      <c r="C45" s="414"/>
      <c r="D45" s="414"/>
      <c r="E45" s="414"/>
      <c r="F45" s="489"/>
      <c r="G45" s="414"/>
      <c r="H45" s="489"/>
      <c r="I45" s="414"/>
      <c r="J45" s="489"/>
      <c r="K45" s="414"/>
      <c r="L45" s="489"/>
      <c r="M45" s="414"/>
      <c r="N45" s="489"/>
      <c r="O45" s="414"/>
      <c r="P45" s="489"/>
      <c r="Q45" s="414"/>
      <c r="R45" s="489"/>
      <c r="S45" s="414"/>
      <c r="T45" s="489"/>
      <c r="U45" s="414"/>
      <c r="V45" s="489"/>
      <c r="W45" s="414"/>
      <c r="X45" s="489"/>
      <c r="Y45" s="659"/>
      <c r="Z45" s="662"/>
      <c r="AA45" s="663"/>
      <c r="AB45" s="663"/>
      <c r="AC45" s="664"/>
      <c r="AD45" s="135" t="str">
        <f t="shared" si="1"/>
        <v/>
      </c>
    </row>
    <row r="46" spans="1:30" ht="26.1" hidden="1" customHeight="1">
      <c r="A46" s="413" t="s">
        <v>902</v>
      </c>
      <c r="B46" s="414"/>
      <c r="C46" s="414"/>
      <c r="D46" s="414"/>
      <c r="E46" s="414"/>
      <c r="F46" s="489"/>
      <c r="G46" s="414"/>
      <c r="H46" s="489"/>
      <c r="I46" s="414"/>
      <c r="J46" s="489"/>
      <c r="K46" s="414"/>
      <c r="L46" s="489"/>
      <c r="M46" s="414"/>
      <c r="N46" s="489"/>
      <c r="O46" s="414"/>
      <c r="P46" s="489"/>
      <c r="Q46" s="414"/>
      <c r="R46" s="489"/>
      <c r="S46" s="414"/>
      <c r="T46" s="489"/>
      <c r="U46" s="414"/>
      <c r="V46" s="489"/>
      <c r="W46" s="414"/>
      <c r="X46" s="489"/>
      <c r="Y46" s="659"/>
      <c r="Z46" s="662"/>
      <c r="AA46" s="663"/>
      <c r="AB46" s="663"/>
      <c r="AC46" s="664"/>
      <c r="AD46" s="135" t="str">
        <f t="shared" si="1"/>
        <v/>
      </c>
    </row>
    <row r="47" spans="1:30" ht="26.1" hidden="1" customHeight="1">
      <c r="A47" s="413" t="s">
        <v>1248</v>
      </c>
      <c r="B47" s="414"/>
      <c r="C47" s="414"/>
      <c r="D47" s="414"/>
      <c r="E47" s="414"/>
      <c r="F47" s="489"/>
      <c r="G47" s="414"/>
      <c r="H47" s="489"/>
      <c r="I47" s="414"/>
      <c r="J47" s="489"/>
      <c r="K47" s="414"/>
      <c r="L47" s="489"/>
      <c r="M47" s="414"/>
      <c r="N47" s="489"/>
      <c r="O47" s="414"/>
      <c r="P47" s="489"/>
      <c r="Q47" s="414"/>
      <c r="R47" s="489"/>
      <c r="S47" s="414"/>
      <c r="T47" s="489"/>
      <c r="U47" s="414"/>
      <c r="V47" s="489"/>
      <c r="W47" s="414"/>
      <c r="X47" s="489"/>
      <c r="Y47" s="659"/>
      <c r="Z47" s="662"/>
      <c r="AA47" s="663"/>
      <c r="AB47" s="663"/>
      <c r="AC47" s="664"/>
      <c r="AD47" s="135" t="str">
        <f t="shared" si="1"/>
        <v/>
      </c>
    </row>
    <row r="48" spans="1:30" ht="26.1" hidden="1" customHeight="1">
      <c r="A48" s="413" t="s">
        <v>917</v>
      </c>
      <c r="B48" s="414"/>
      <c r="C48" s="414"/>
      <c r="D48" s="414"/>
      <c r="E48" s="414"/>
      <c r="F48" s="489"/>
      <c r="G48" s="414"/>
      <c r="H48" s="489"/>
      <c r="I48" s="414"/>
      <c r="J48" s="489"/>
      <c r="K48" s="414"/>
      <c r="L48" s="489"/>
      <c r="M48" s="414"/>
      <c r="N48" s="489"/>
      <c r="O48" s="414"/>
      <c r="P48" s="489"/>
      <c r="Q48" s="414"/>
      <c r="R48" s="489"/>
      <c r="S48" s="414"/>
      <c r="T48" s="489"/>
      <c r="U48" s="414"/>
      <c r="V48" s="489"/>
      <c r="W48" s="414"/>
      <c r="X48" s="489"/>
      <c r="Y48" s="659"/>
      <c r="Z48" s="662"/>
      <c r="AA48" s="663"/>
      <c r="AB48" s="663"/>
      <c r="AC48" s="664"/>
      <c r="AD48" s="135" t="str">
        <f t="shared" si="1"/>
        <v/>
      </c>
    </row>
    <row r="49" spans="1:30" ht="26.1" customHeight="1">
      <c r="A49" s="139" t="s">
        <v>1249</v>
      </c>
      <c r="B49" s="414"/>
      <c r="C49" s="412"/>
      <c r="D49" s="412"/>
      <c r="E49" s="412"/>
      <c r="F49" s="423"/>
      <c r="G49" s="632"/>
      <c r="H49" s="493"/>
      <c r="I49" s="632"/>
      <c r="J49" s="412"/>
      <c r="K49" s="412"/>
      <c r="L49" s="488"/>
      <c r="M49" s="412"/>
      <c r="N49" s="423"/>
      <c r="O49" s="632"/>
      <c r="P49" s="493"/>
      <c r="Q49" s="632"/>
      <c r="R49" s="493"/>
      <c r="S49" s="632"/>
      <c r="T49" s="493"/>
      <c r="U49" s="632"/>
      <c r="V49" s="414"/>
      <c r="W49" s="414"/>
      <c r="X49" s="489"/>
      <c r="Y49" s="659"/>
      <c r="Z49" s="559">
        <f>B49+D49+F49+L49+N49+P49+R49+T49+X49</f>
        <v>0</v>
      </c>
      <c r="AA49" s="558">
        <f t="shared" ref="AA49:AA60" si="2">Z49+H49</f>
        <v>0</v>
      </c>
      <c r="AB49" s="562">
        <f>C49+E49+G49+M49+O49+Q49+S49+U49+Y49</f>
        <v>0</v>
      </c>
      <c r="AC49" s="563">
        <f t="shared" ref="AC49:AC60" si="3">AB49+I49</f>
        <v>0</v>
      </c>
      <c r="AD49" s="135" t="e">
        <f>IF(I2=0,"",IF(AND(AC49&gt;0,Q49=0),"x",""))</f>
        <v>#N/A</v>
      </c>
    </row>
    <row r="50" spans="1:30" ht="26.1" customHeight="1">
      <c r="A50" s="139" t="s">
        <v>1250</v>
      </c>
      <c r="B50" s="414"/>
      <c r="C50" s="412"/>
      <c r="D50" s="412"/>
      <c r="E50" s="412"/>
      <c r="F50" s="423"/>
      <c r="G50" s="632"/>
      <c r="H50" s="493"/>
      <c r="I50" s="632"/>
      <c r="J50" s="423"/>
      <c r="K50" s="632"/>
      <c r="L50" s="488"/>
      <c r="M50" s="412"/>
      <c r="N50" s="423"/>
      <c r="O50" s="632"/>
      <c r="P50" s="493"/>
      <c r="Q50" s="632"/>
      <c r="R50" s="493"/>
      <c r="S50" s="632"/>
      <c r="T50" s="493"/>
      <c r="U50" s="632"/>
      <c r="V50" s="414"/>
      <c r="W50" s="414"/>
      <c r="X50" s="489"/>
      <c r="Y50" s="659"/>
      <c r="Z50" s="559">
        <f t="shared" ref="Z50:Z60" si="4">B50+D50+F50+L50+N50+P50+R50+T50+X50</f>
        <v>0</v>
      </c>
      <c r="AA50" s="558">
        <f t="shared" si="2"/>
        <v>0</v>
      </c>
      <c r="AB50" s="562">
        <f t="shared" ref="AB50:AB61" si="5">C50+E50+G50+M50+O50+Q50+S50+U50+Y50</f>
        <v>0</v>
      </c>
      <c r="AC50" s="563">
        <f t="shared" si="3"/>
        <v>0</v>
      </c>
      <c r="AD50" s="135" t="e">
        <f t="shared" ref="AD50:AD60" si="6">IF(I3=0,"",IF(AND(AC50&gt;0,Q50=0),"x",""))</f>
        <v>#N/A</v>
      </c>
    </row>
    <row r="51" spans="1:30" ht="26.1" customHeight="1">
      <c r="A51" s="139" t="s">
        <v>1251</v>
      </c>
      <c r="B51" s="414"/>
      <c r="C51" s="412"/>
      <c r="D51" s="412"/>
      <c r="E51" s="412"/>
      <c r="F51" s="423"/>
      <c r="G51" s="632"/>
      <c r="H51" s="493"/>
      <c r="I51" s="632"/>
      <c r="J51" s="423"/>
      <c r="K51" s="632"/>
      <c r="L51" s="488"/>
      <c r="M51" s="412"/>
      <c r="N51" s="423"/>
      <c r="O51" s="632"/>
      <c r="P51" s="493"/>
      <c r="Q51" s="632"/>
      <c r="R51" s="493"/>
      <c r="S51" s="632"/>
      <c r="T51" s="493"/>
      <c r="U51" s="632"/>
      <c r="V51" s="414"/>
      <c r="W51" s="414"/>
      <c r="X51" s="489"/>
      <c r="Y51" s="659"/>
      <c r="Z51" s="559">
        <f t="shared" si="4"/>
        <v>0</v>
      </c>
      <c r="AA51" s="558">
        <f t="shared" si="2"/>
        <v>0</v>
      </c>
      <c r="AB51" s="562">
        <f t="shared" si="5"/>
        <v>0</v>
      </c>
      <c r="AC51" s="563">
        <f t="shared" si="3"/>
        <v>0</v>
      </c>
      <c r="AD51" s="135" t="str">
        <f t="shared" si="6"/>
        <v/>
      </c>
    </row>
    <row r="52" spans="1:30" ht="26.1" customHeight="1">
      <c r="A52" s="139" t="s">
        <v>1252</v>
      </c>
      <c r="B52" s="414"/>
      <c r="C52" s="412"/>
      <c r="D52" s="412"/>
      <c r="E52" s="412"/>
      <c r="F52" s="423"/>
      <c r="G52" s="632"/>
      <c r="H52" s="493"/>
      <c r="I52" s="632"/>
      <c r="J52" s="423"/>
      <c r="K52" s="632"/>
      <c r="L52" s="488"/>
      <c r="M52" s="412"/>
      <c r="N52" s="423"/>
      <c r="O52" s="632"/>
      <c r="P52" s="493"/>
      <c r="Q52" s="632"/>
      <c r="R52" s="493"/>
      <c r="S52" s="632"/>
      <c r="T52" s="493"/>
      <c r="U52" s="632"/>
      <c r="V52" s="414"/>
      <c r="W52" s="414"/>
      <c r="X52" s="489"/>
      <c r="Y52" s="659"/>
      <c r="Z52" s="559">
        <f t="shared" si="4"/>
        <v>0</v>
      </c>
      <c r="AA52" s="558">
        <f t="shared" si="2"/>
        <v>0</v>
      </c>
      <c r="AB52" s="562">
        <f t="shared" si="5"/>
        <v>0</v>
      </c>
      <c r="AC52" s="563">
        <f t="shared" si="3"/>
        <v>0</v>
      </c>
      <c r="AD52" s="135" t="str">
        <f t="shared" si="6"/>
        <v/>
      </c>
    </row>
    <row r="53" spans="1:30" ht="26.1" customHeight="1">
      <c r="A53" s="139" t="s">
        <v>1253</v>
      </c>
      <c r="B53" s="414"/>
      <c r="C53" s="412"/>
      <c r="D53" s="412"/>
      <c r="E53" s="412"/>
      <c r="F53" s="423"/>
      <c r="G53" s="632"/>
      <c r="H53" s="493"/>
      <c r="I53" s="632"/>
      <c r="J53" s="423"/>
      <c r="K53" s="632"/>
      <c r="L53" s="488"/>
      <c r="M53" s="412"/>
      <c r="N53" s="423"/>
      <c r="O53" s="632"/>
      <c r="P53" s="493"/>
      <c r="Q53" s="632"/>
      <c r="R53" s="493"/>
      <c r="S53" s="632"/>
      <c r="T53" s="493"/>
      <c r="U53" s="632"/>
      <c r="V53" s="414"/>
      <c r="W53" s="414"/>
      <c r="X53" s="489"/>
      <c r="Y53" s="659"/>
      <c r="Z53" s="559">
        <f t="shared" si="4"/>
        <v>0</v>
      </c>
      <c r="AA53" s="558">
        <f t="shared" si="2"/>
        <v>0</v>
      </c>
      <c r="AB53" s="562">
        <f t="shared" si="5"/>
        <v>0</v>
      </c>
      <c r="AC53" s="563">
        <f t="shared" si="3"/>
        <v>0</v>
      </c>
      <c r="AD53" s="135" t="str">
        <f t="shared" si="6"/>
        <v/>
      </c>
    </row>
    <row r="54" spans="1:30" ht="26.1" customHeight="1">
      <c r="A54" s="139" t="s">
        <v>1254</v>
      </c>
      <c r="B54" s="414"/>
      <c r="C54" s="412"/>
      <c r="D54" s="412"/>
      <c r="E54" s="412"/>
      <c r="F54" s="423"/>
      <c r="G54" s="632"/>
      <c r="H54" s="493"/>
      <c r="I54" s="632"/>
      <c r="J54" s="423"/>
      <c r="K54" s="632"/>
      <c r="L54" s="488"/>
      <c r="M54" s="412"/>
      <c r="N54" s="423"/>
      <c r="O54" s="632"/>
      <c r="P54" s="493"/>
      <c r="Q54" s="632"/>
      <c r="R54" s="493"/>
      <c r="S54" s="632"/>
      <c r="T54" s="493"/>
      <c r="U54" s="632"/>
      <c r="V54" s="414"/>
      <c r="W54" s="414"/>
      <c r="X54" s="489"/>
      <c r="Y54" s="659"/>
      <c r="Z54" s="559">
        <f t="shared" si="4"/>
        <v>0</v>
      </c>
      <c r="AA54" s="558">
        <f t="shared" si="2"/>
        <v>0</v>
      </c>
      <c r="AB54" s="562">
        <f t="shared" si="5"/>
        <v>0</v>
      </c>
      <c r="AC54" s="563">
        <f t="shared" si="3"/>
        <v>0</v>
      </c>
      <c r="AD54" s="135" t="str">
        <f t="shared" si="6"/>
        <v/>
      </c>
    </row>
    <row r="55" spans="1:30" ht="26.1" customHeight="1">
      <c r="A55" s="139" t="s">
        <v>1255</v>
      </c>
      <c r="B55" s="414"/>
      <c r="C55" s="412"/>
      <c r="D55" s="412"/>
      <c r="E55" s="412"/>
      <c r="F55" s="423"/>
      <c r="G55" s="632"/>
      <c r="H55" s="493"/>
      <c r="I55" s="632"/>
      <c r="J55" s="423"/>
      <c r="K55" s="632"/>
      <c r="L55" s="488"/>
      <c r="M55" s="412"/>
      <c r="N55" s="423"/>
      <c r="O55" s="632"/>
      <c r="P55" s="493"/>
      <c r="Q55" s="632"/>
      <c r="R55" s="493"/>
      <c r="S55" s="632"/>
      <c r="T55" s="493"/>
      <c r="U55" s="632"/>
      <c r="V55" s="414"/>
      <c r="W55" s="414"/>
      <c r="X55" s="489"/>
      <c r="Y55" s="659"/>
      <c r="Z55" s="559">
        <f t="shared" si="4"/>
        <v>0</v>
      </c>
      <c r="AA55" s="558">
        <f t="shared" si="2"/>
        <v>0</v>
      </c>
      <c r="AB55" s="562">
        <f t="shared" si="5"/>
        <v>0</v>
      </c>
      <c r="AC55" s="563">
        <f t="shared" si="3"/>
        <v>0</v>
      </c>
      <c r="AD55" s="135" t="str">
        <f t="shared" si="6"/>
        <v/>
      </c>
    </row>
    <row r="56" spans="1:30" ht="26.1" customHeight="1">
      <c r="A56" s="139" t="s">
        <v>1256</v>
      </c>
      <c r="B56" s="414"/>
      <c r="C56" s="412"/>
      <c r="D56" s="412"/>
      <c r="E56" s="412"/>
      <c r="F56" s="423"/>
      <c r="G56" s="632"/>
      <c r="H56" s="493"/>
      <c r="I56" s="632"/>
      <c r="J56" s="423"/>
      <c r="K56" s="632"/>
      <c r="L56" s="488"/>
      <c r="M56" s="412"/>
      <c r="N56" s="423"/>
      <c r="O56" s="632"/>
      <c r="P56" s="493"/>
      <c r="Q56" s="632"/>
      <c r="R56" s="493"/>
      <c r="S56" s="632"/>
      <c r="T56" s="493"/>
      <c r="U56" s="632"/>
      <c r="V56" s="414"/>
      <c r="W56" s="414"/>
      <c r="X56" s="489"/>
      <c r="Y56" s="659"/>
      <c r="Z56" s="559">
        <f t="shared" si="4"/>
        <v>0</v>
      </c>
      <c r="AA56" s="558">
        <f t="shared" si="2"/>
        <v>0</v>
      </c>
      <c r="AB56" s="562">
        <f t="shared" si="5"/>
        <v>0</v>
      </c>
      <c r="AC56" s="563">
        <f t="shared" si="3"/>
        <v>0</v>
      </c>
      <c r="AD56" s="135" t="str">
        <f t="shared" si="6"/>
        <v/>
      </c>
    </row>
    <row r="57" spans="1:30" ht="26.1" customHeight="1">
      <c r="A57" s="139" t="s">
        <v>1257</v>
      </c>
      <c r="B57" s="414"/>
      <c r="C57" s="412"/>
      <c r="D57" s="412"/>
      <c r="E57" s="412"/>
      <c r="F57" s="423"/>
      <c r="G57" s="632"/>
      <c r="H57" s="493"/>
      <c r="I57" s="632"/>
      <c r="J57" s="412"/>
      <c r="K57" s="412"/>
      <c r="L57" s="488"/>
      <c r="M57" s="412"/>
      <c r="N57" s="423"/>
      <c r="O57" s="632"/>
      <c r="P57" s="493"/>
      <c r="Q57" s="632"/>
      <c r="R57" s="493"/>
      <c r="S57" s="632"/>
      <c r="T57" s="493"/>
      <c r="U57" s="632"/>
      <c r="V57" s="414"/>
      <c r="W57" s="414"/>
      <c r="X57" s="489"/>
      <c r="Y57" s="659"/>
      <c r="Z57" s="559">
        <f t="shared" si="4"/>
        <v>0</v>
      </c>
      <c r="AA57" s="558">
        <f t="shared" si="2"/>
        <v>0</v>
      </c>
      <c r="AB57" s="562">
        <f t="shared" si="5"/>
        <v>0</v>
      </c>
      <c r="AC57" s="563">
        <f t="shared" si="3"/>
        <v>0</v>
      </c>
      <c r="AD57" s="135" t="str">
        <f t="shared" si="6"/>
        <v/>
      </c>
    </row>
    <row r="58" spans="1:30" ht="26.1" customHeight="1">
      <c r="A58" s="139" t="s">
        <v>1258</v>
      </c>
      <c r="B58" s="414"/>
      <c r="C58" s="412"/>
      <c r="D58" s="412"/>
      <c r="E58" s="412"/>
      <c r="F58" s="423"/>
      <c r="G58" s="632"/>
      <c r="H58" s="493"/>
      <c r="I58" s="632"/>
      <c r="J58" s="423"/>
      <c r="K58" s="632"/>
      <c r="L58" s="488"/>
      <c r="M58" s="412"/>
      <c r="N58" s="423"/>
      <c r="O58" s="632"/>
      <c r="P58" s="493"/>
      <c r="Q58" s="632"/>
      <c r="R58" s="493"/>
      <c r="S58" s="632"/>
      <c r="T58" s="493"/>
      <c r="U58" s="632"/>
      <c r="V58" s="414"/>
      <c r="W58" s="414"/>
      <c r="X58" s="489"/>
      <c r="Y58" s="659"/>
      <c r="Z58" s="559">
        <f t="shared" si="4"/>
        <v>0</v>
      </c>
      <c r="AA58" s="558">
        <f t="shared" si="2"/>
        <v>0</v>
      </c>
      <c r="AB58" s="562">
        <f t="shared" si="5"/>
        <v>0</v>
      </c>
      <c r="AC58" s="563">
        <f t="shared" si="3"/>
        <v>0</v>
      </c>
      <c r="AD58" s="135" t="str">
        <f t="shared" si="6"/>
        <v/>
      </c>
    </row>
    <row r="59" spans="1:30" ht="26.1" customHeight="1">
      <c r="A59" s="139" t="s">
        <v>1259</v>
      </c>
      <c r="B59" s="414"/>
      <c r="C59" s="412"/>
      <c r="D59" s="412"/>
      <c r="E59" s="412"/>
      <c r="F59" s="423"/>
      <c r="G59" s="632"/>
      <c r="H59" s="493"/>
      <c r="I59" s="632"/>
      <c r="J59" s="423"/>
      <c r="K59" s="632"/>
      <c r="L59" s="488"/>
      <c r="M59" s="412"/>
      <c r="N59" s="423"/>
      <c r="O59" s="632"/>
      <c r="P59" s="493"/>
      <c r="Q59" s="632"/>
      <c r="R59" s="493"/>
      <c r="S59" s="632"/>
      <c r="T59" s="493"/>
      <c r="U59" s="632"/>
      <c r="V59" s="414"/>
      <c r="W59" s="414"/>
      <c r="X59" s="489"/>
      <c r="Y59" s="659"/>
      <c r="Z59" s="559">
        <f t="shared" si="4"/>
        <v>0</v>
      </c>
      <c r="AA59" s="558">
        <f t="shared" si="2"/>
        <v>0</v>
      </c>
      <c r="AB59" s="562">
        <f t="shared" si="5"/>
        <v>0</v>
      </c>
      <c r="AC59" s="563">
        <f t="shared" si="3"/>
        <v>0</v>
      </c>
      <c r="AD59" s="135" t="str">
        <f t="shared" si="6"/>
        <v/>
      </c>
    </row>
    <row r="60" spans="1:30" ht="26.1" customHeight="1">
      <c r="A60" s="430" t="s">
        <v>986</v>
      </c>
      <c r="B60" s="414"/>
      <c r="C60" s="412"/>
      <c r="D60" s="412"/>
      <c r="E60" s="412"/>
      <c r="F60" s="423"/>
      <c r="G60" s="632"/>
      <c r="H60" s="493"/>
      <c r="I60" s="632"/>
      <c r="J60" s="423"/>
      <c r="K60" s="632"/>
      <c r="L60" s="488"/>
      <c r="M60" s="412"/>
      <c r="N60" s="423"/>
      <c r="O60" s="632"/>
      <c r="P60" s="493"/>
      <c r="Q60" s="632"/>
      <c r="R60" s="493"/>
      <c r="S60" s="632"/>
      <c r="T60" s="493"/>
      <c r="U60" s="632"/>
      <c r="V60" s="414"/>
      <c r="W60" s="414"/>
      <c r="X60" s="489"/>
      <c r="Y60" s="659"/>
      <c r="Z60" s="559">
        <f t="shared" si="4"/>
        <v>0</v>
      </c>
      <c r="AA60" s="558">
        <f t="shared" si="2"/>
        <v>0</v>
      </c>
      <c r="AB60" s="562">
        <f t="shared" si="5"/>
        <v>0</v>
      </c>
      <c r="AC60" s="563">
        <f t="shared" si="3"/>
        <v>0</v>
      </c>
      <c r="AD60" s="135" t="str">
        <f t="shared" si="6"/>
        <v/>
      </c>
    </row>
    <row r="61" spans="1:30" ht="26.1" hidden="1" customHeight="1">
      <c r="A61" s="424" t="s">
        <v>1170</v>
      </c>
      <c r="B61" s="414"/>
      <c r="C61" s="414"/>
      <c r="D61" s="414"/>
      <c r="E61" s="414"/>
      <c r="F61" s="489"/>
      <c r="G61" s="414"/>
      <c r="H61" s="489"/>
      <c r="I61" s="414"/>
      <c r="J61" s="489"/>
      <c r="K61" s="414"/>
      <c r="L61" s="489"/>
      <c r="M61" s="414"/>
      <c r="N61" s="489"/>
      <c r="O61" s="414"/>
      <c r="P61" s="489"/>
      <c r="Q61" s="414"/>
      <c r="R61" s="489"/>
      <c r="S61" s="414"/>
      <c r="T61" s="489"/>
      <c r="U61" s="414"/>
      <c r="V61" s="489"/>
      <c r="W61" s="414"/>
      <c r="X61" s="489"/>
      <c r="Y61" s="659"/>
      <c r="Z61" s="662"/>
      <c r="AA61" s="663"/>
      <c r="AB61" s="562">
        <f t="shared" si="5"/>
        <v>0</v>
      </c>
      <c r="AC61" s="664"/>
      <c r="AD61" s="135" t="str">
        <f t="shared" si="1"/>
        <v/>
      </c>
    </row>
    <row r="62" spans="1:30" ht="26.1" customHeight="1" thickBot="1">
      <c r="A62" s="415" t="s">
        <v>1101</v>
      </c>
      <c r="B62" s="416">
        <f>+SUM(B7:B61)</f>
        <v>0</v>
      </c>
      <c r="C62" s="416">
        <f t="shared" ref="C62:AC62" si="7">+SUM(C7:C61)</f>
        <v>0</v>
      </c>
      <c r="D62" s="416">
        <f t="shared" si="7"/>
        <v>0</v>
      </c>
      <c r="E62" s="416">
        <f t="shared" si="7"/>
        <v>0</v>
      </c>
      <c r="F62" s="416">
        <f t="shared" si="7"/>
        <v>0</v>
      </c>
      <c r="G62" s="416">
        <f t="shared" si="7"/>
        <v>0</v>
      </c>
      <c r="H62" s="416">
        <f t="shared" si="7"/>
        <v>0</v>
      </c>
      <c r="I62" s="416">
        <f t="shared" si="7"/>
        <v>0</v>
      </c>
      <c r="J62" s="416">
        <f t="shared" si="7"/>
        <v>0</v>
      </c>
      <c r="K62" s="416">
        <f t="shared" si="7"/>
        <v>0</v>
      </c>
      <c r="L62" s="416">
        <f t="shared" si="7"/>
        <v>0</v>
      </c>
      <c r="M62" s="416">
        <f t="shared" si="7"/>
        <v>0</v>
      </c>
      <c r="N62" s="416">
        <f t="shared" si="7"/>
        <v>0</v>
      </c>
      <c r="O62" s="416">
        <f t="shared" si="7"/>
        <v>0</v>
      </c>
      <c r="P62" s="416">
        <f t="shared" si="7"/>
        <v>0</v>
      </c>
      <c r="Q62" s="416">
        <f t="shared" si="7"/>
        <v>0</v>
      </c>
      <c r="R62" s="416">
        <f t="shared" si="7"/>
        <v>0</v>
      </c>
      <c r="S62" s="416">
        <f t="shared" si="7"/>
        <v>0</v>
      </c>
      <c r="T62" s="416">
        <f t="shared" si="7"/>
        <v>0</v>
      </c>
      <c r="U62" s="416">
        <f t="shared" si="7"/>
        <v>0</v>
      </c>
      <c r="V62" s="416">
        <f t="shared" si="7"/>
        <v>0</v>
      </c>
      <c r="W62" s="416">
        <f t="shared" si="7"/>
        <v>0</v>
      </c>
      <c r="X62" s="416">
        <f t="shared" si="7"/>
        <v>0</v>
      </c>
      <c r="Y62" s="661">
        <f t="shared" si="7"/>
        <v>0</v>
      </c>
      <c r="Z62" s="665">
        <f t="shared" si="7"/>
        <v>0</v>
      </c>
      <c r="AA62" s="666">
        <f t="shared" si="7"/>
        <v>0</v>
      </c>
      <c r="AB62" s="666">
        <f t="shared" si="7"/>
        <v>0</v>
      </c>
      <c r="AC62" s="667">
        <f t="shared" si="7"/>
        <v>0</v>
      </c>
      <c r="AD62" s="135" t="str">
        <f t="shared" si="1"/>
        <v/>
      </c>
    </row>
    <row r="63" spans="1:30">
      <c r="C63" s="132"/>
      <c r="D63" s="132"/>
      <c r="E63" s="132"/>
      <c r="F63" s="132"/>
      <c r="G63" s="132"/>
      <c r="H63" s="132"/>
      <c r="I63" s="132"/>
      <c r="J63" s="132"/>
      <c r="M63" s="132"/>
      <c r="N63" s="132"/>
      <c r="O63" s="132"/>
      <c r="P63" s="132"/>
      <c r="Q63" s="132"/>
      <c r="R63" s="132"/>
      <c r="S63" s="132"/>
      <c r="T63" s="132"/>
      <c r="U63" s="132"/>
      <c r="V63" s="132"/>
    </row>
    <row r="64" spans="1:30">
      <c r="B64" s="133"/>
    </row>
    <row r="65" spans="2:27">
      <c r="B65" s="134"/>
      <c r="W65" s="132"/>
      <c r="X65" s="132"/>
      <c r="Y65" s="132"/>
      <c r="Z65" s="132"/>
      <c r="AA65" s="132"/>
    </row>
    <row r="68" spans="2:27">
      <c r="B68" s="134"/>
    </row>
    <row r="70" spans="2:27">
      <c r="B70" s="84"/>
    </row>
    <row r="71" spans="2:27" ht="13.8">
      <c r="B71" s="136"/>
    </row>
  </sheetData>
  <sheetProtection algorithmName="SHA-512" hashValue="EGt0MhWSyarTUtLQawc/AJHATGoY6s68delMgdbrvL3aZ6BFtHuKw2+y4iFzaIGxdqe2L1R6GT5yUqvum+aLyw==" saltValue="L/WYdaSFPvYzwOLVeW6grg==" spinCount="100000" sheet="1" objects="1" scenarios="1"/>
  <conditionalFormatting sqref="G1:H1">
    <cfRule type="containsText" dxfId="42" priority="3" operator="containsText" text="Errors">
      <formula>NOT(ISERROR(SEARCH("Errors",G1)))</formula>
    </cfRule>
  </conditionalFormatting>
  <dataValidations count="4">
    <dataValidation type="list" showInputMessage="1" showErrorMessage="1" sqref="A2" xr:uid="{C437C401-D174-4A16-A344-3161059225D9}">
      <formula1>CAU</formula1>
    </dataValidation>
    <dataValidation type="whole" allowBlank="1" showInputMessage="1" showErrorMessage="1" errorTitle="Data Validation" error="Please enter a whole number between 0 and 2147483647." sqref="V49:V60 B7:V48 B49:B62 W7:Y61 C61:V61 C62:AC62 Z7:AC48 Z61:AA61 AC61" xr:uid="{CDEF83DF-7697-4901-9AA1-9A5CBFF7404C}">
      <formula1>0</formula1>
      <formula2>10000000000</formula2>
    </dataValidation>
    <dataValidation type="whole" allowBlank="1" showInputMessage="1" showErrorMessage="1" errorTitle="Data Validation" error="Please enter a whole number, do not use cents." sqref="C49:U60" xr:uid="{F8349296-9E0F-4A5D-9D2D-877097E107BB}">
      <formula1>-10000000000</formula1>
      <formula2>10000000000</formula2>
    </dataValidation>
    <dataValidation type="whole" allowBlank="1" showInputMessage="1" showErrorMessage="1" errorTitle="Data Validation" error="Please enter a whole number - do not use cents." sqref="Z49:AA60 AC49:AC60 AB49:AB61" xr:uid="{D1E1EAA1-9882-4144-A63E-3549D1DA6FD4}">
      <formula1>-10000000000</formula1>
      <formula2>10000000000</formula2>
    </dataValidation>
  </dataValidations>
  <pageMargins left="0.5" right="0.5" top="0.75" bottom="1" header="0.5" footer="0.5"/>
  <pageSetup scale="87" fitToWidth="2" orientation="landscape" r:id="rId1"/>
  <headerFooter>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5D9F0-80ED-48F9-B0D9-A9B26159A73B}">
  <sheetPr codeName="Sheet20">
    <tabColor theme="8" tint="0.39997558519241921"/>
    <pageSetUpPr fitToPage="1"/>
  </sheetPr>
  <dimension ref="A1:AE71"/>
  <sheetViews>
    <sheetView workbookViewId="0">
      <pane xSplit="5" ySplit="7" topLeftCell="F8" activePane="bottomRight" state="frozen"/>
      <selection activeCell="D14" sqref="D14"/>
      <selection pane="topRight" activeCell="D14" sqref="D14"/>
      <selection pane="bottomLeft" activeCell="D14" sqref="D14"/>
      <selection pane="bottomRight" activeCell="Q11" sqref="Q11"/>
    </sheetView>
  </sheetViews>
  <sheetFormatPr defaultColWidth="8.88671875" defaultRowHeight="13.2"/>
  <cols>
    <col min="1" max="1" width="30.6640625" style="121" customWidth="1"/>
    <col min="2" max="5" width="15.6640625" style="121" hidden="1" customWidth="1"/>
    <col min="6" max="9" width="15.6640625" style="121" customWidth="1"/>
    <col min="10" max="15" width="15.6640625" style="121" hidden="1" customWidth="1"/>
    <col min="16" max="17" width="15.6640625" style="121" customWidth="1"/>
    <col min="18" max="25" width="15.6640625" style="121" hidden="1" customWidth="1"/>
    <col min="26" max="29" width="25.6640625" style="121" customWidth="1"/>
    <col min="30" max="31" width="8.88671875" style="135"/>
    <col min="32" max="16384" width="8.88671875" style="121"/>
  </cols>
  <sheetData>
    <row r="1" spans="1:31" ht="13.8" thickBot="1">
      <c r="A1" s="119" t="s">
        <v>1285</v>
      </c>
      <c r="B1" s="138"/>
      <c r="G1" s="149" t="str">
        <f>IF('Compliance Issues'!H3="x","Errors exist, see the Compliance Issues tab.","")</f>
        <v/>
      </c>
      <c r="H1" s="149"/>
      <c r="I1" s="122"/>
      <c r="J1" s="123"/>
      <c r="M1" s="123"/>
      <c r="N1" s="123"/>
      <c r="O1" s="123"/>
      <c r="P1" s="123"/>
      <c r="Q1" s="123"/>
      <c r="R1" s="123"/>
      <c r="S1" s="123"/>
      <c r="T1" s="123"/>
      <c r="U1" s="123"/>
      <c r="V1" s="123"/>
      <c r="W1" s="123"/>
      <c r="X1" s="123"/>
      <c r="Y1" s="123"/>
      <c r="Z1" s="123"/>
      <c r="AA1" s="123"/>
    </row>
    <row r="2" spans="1:31" ht="16.2" thickBot="1">
      <c r="A2" s="117">
        <f>IIIB!A2</f>
        <v>0</v>
      </c>
      <c r="B2" s="120"/>
      <c r="C2" s="124" t="str">
        <f>IIIB!C2</f>
        <v>January 2021</v>
      </c>
      <c r="G2" s="125" t="str">
        <f>LOOKUP(C2,'Addl Info'!A21:A34,'Addl Info'!B21:B34)</f>
        <v>01-2021 - 12-2021</v>
      </c>
      <c r="H2" s="503"/>
      <c r="I2" s="126" t="e">
        <f>IF(G2="Non-Submission Period",0,LOOKUP(A2,Allocations!A5:A125,Allocations!L5:L125))</f>
        <v>#N/A</v>
      </c>
      <c r="J2" s="496"/>
      <c r="M2" s="123"/>
      <c r="N2" s="123"/>
      <c r="O2" s="123"/>
      <c r="P2" s="123"/>
      <c r="Q2" s="123"/>
      <c r="R2" s="123"/>
      <c r="S2" s="123"/>
      <c r="T2" s="123"/>
      <c r="U2" s="123"/>
      <c r="V2" s="123"/>
      <c r="W2" s="123"/>
      <c r="X2" s="123"/>
      <c r="Y2" s="123"/>
      <c r="Z2" s="123"/>
      <c r="AA2" s="123"/>
    </row>
    <row r="3" spans="1:31">
      <c r="G3" s="127" t="s">
        <v>1225</v>
      </c>
      <c r="H3" s="127"/>
      <c r="I3" s="128" t="e">
        <f>I2-Q62</f>
        <v>#N/A</v>
      </c>
      <c r="J3" s="497"/>
      <c r="M3" s="123"/>
      <c r="N3" s="123"/>
      <c r="O3" s="123"/>
      <c r="P3" s="123"/>
      <c r="Q3" s="123"/>
      <c r="R3" s="123"/>
      <c r="S3" s="123"/>
      <c r="T3" s="123"/>
      <c r="U3" s="123"/>
      <c r="V3" s="123"/>
      <c r="W3" s="123"/>
      <c r="X3" s="123"/>
      <c r="Y3" s="123"/>
      <c r="Z3" s="123"/>
      <c r="AA3" s="123"/>
    </row>
    <row r="4" spans="1:31">
      <c r="M4" s="123"/>
      <c r="N4" s="123"/>
      <c r="O4" s="123"/>
      <c r="P4" s="123"/>
      <c r="Q4" s="123"/>
      <c r="R4" s="123"/>
      <c r="S4" s="123"/>
      <c r="T4" s="123"/>
      <c r="U4" s="123"/>
      <c r="V4" s="123"/>
      <c r="W4" s="123"/>
      <c r="X4" s="123"/>
      <c r="Y4" s="123"/>
      <c r="Z4" s="123"/>
      <c r="AA4" s="123"/>
    </row>
    <row r="5" spans="1:31" ht="13.8" thickBot="1">
      <c r="M5" s="129"/>
      <c r="N5" s="129"/>
      <c r="O5" s="129"/>
      <c r="P5" s="129"/>
      <c r="Q5" s="129"/>
      <c r="R5" s="129"/>
      <c r="S5" s="129"/>
      <c r="T5" s="129"/>
      <c r="U5" s="129"/>
      <c r="V5" s="129"/>
      <c r="W5" s="129"/>
      <c r="X5" s="129"/>
      <c r="Y5" s="130"/>
      <c r="Z5" s="123"/>
      <c r="AA5" s="123"/>
    </row>
    <row r="6" spans="1:31" ht="77.099999999999994" customHeight="1">
      <c r="A6" s="539" t="s">
        <v>1226</v>
      </c>
      <c r="B6" s="539" t="s">
        <v>1454</v>
      </c>
      <c r="C6" s="539" t="s">
        <v>1455</v>
      </c>
      <c r="D6" s="539" t="s">
        <v>1227</v>
      </c>
      <c r="E6" s="539" t="s">
        <v>1228</v>
      </c>
      <c r="F6" s="539" t="s">
        <v>1430</v>
      </c>
      <c r="G6" s="539" t="s">
        <v>1080</v>
      </c>
      <c r="H6" s="539" t="s">
        <v>1431</v>
      </c>
      <c r="I6" s="539" t="s">
        <v>1082</v>
      </c>
      <c r="J6" s="539" t="s">
        <v>1432</v>
      </c>
      <c r="K6" s="539" t="s">
        <v>1433</v>
      </c>
      <c r="L6" s="539" t="s">
        <v>1434</v>
      </c>
      <c r="M6" s="539" t="s">
        <v>1229</v>
      </c>
      <c r="N6" s="539" t="s">
        <v>1435</v>
      </c>
      <c r="O6" s="539" t="s">
        <v>1084</v>
      </c>
      <c r="P6" s="721" t="s">
        <v>1460</v>
      </c>
      <c r="Q6" s="721" t="s">
        <v>1461</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row>
    <row r="7" spans="1:31" ht="26.1" hidden="1" customHeight="1">
      <c r="A7" s="413" t="s">
        <v>357</v>
      </c>
      <c r="B7" s="414"/>
      <c r="C7" s="414"/>
      <c r="D7" s="414"/>
      <c r="E7" s="414"/>
      <c r="F7" s="489"/>
      <c r="G7" s="414"/>
      <c r="H7" s="489"/>
      <c r="I7" s="414"/>
      <c r="J7" s="489"/>
      <c r="K7" s="414"/>
      <c r="L7" s="489"/>
      <c r="M7" s="414"/>
      <c r="N7" s="489"/>
      <c r="O7" s="414"/>
      <c r="P7" s="489"/>
      <c r="Q7" s="414"/>
      <c r="R7" s="414"/>
      <c r="S7" s="414"/>
      <c r="T7" s="489"/>
      <c r="U7" s="414"/>
      <c r="V7" s="489"/>
      <c r="W7" s="414"/>
      <c r="X7" s="489"/>
      <c r="Y7" s="659"/>
      <c r="Z7" s="686"/>
      <c r="AA7" s="659"/>
      <c r="AB7" s="659"/>
      <c r="AC7" s="664"/>
      <c r="AD7" s="135" t="str">
        <f t="shared" ref="AD7:AD38" si="0">IF(AND(AC7&gt;0,Q7=0),"x","")</f>
        <v/>
      </c>
      <c r="AE7" s="135" t="str">
        <f>IF(AND(AC7=0,AND(IIIB!C7=0,IIIC1!C7=0,IIIC2!C7=0,IIID!C7=0)),"",IF(AND(AC7&gt;0,AND(IIIB!C7=0,IIIC1!C7=0,IIIC2!C7=0,IIID!C7=0)),"x",""))</f>
        <v/>
      </c>
    </row>
    <row r="8" spans="1:31" ht="26.1" customHeight="1">
      <c r="A8" s="415" t="s">
        <v>360</v>
      </c>
      <c r="B8" s="414"/>
      <c r="C8" s="412"/>
      <c r="D8" s="412"/>
      <c r="E8" s="412"/>
      <c r="F8" s="423"/>
      <c r="G8" s="632"/>
      <c r="H8" s="493"/>
      <c r="I8" s="632"/>
      <c r="J8" s="489"/>
      <c r="K8" s="412"/>
      <c r="L8" s="488"/>
      <c r="M8" s="412"/>
      <c r="N8" s="488"/>
      <c r="O8" s="412"/>
      <c r="P8" s="423"/>
      <c r="Q8" s="632"/>
      <c r="R8" s="414"/>
      <c r="S8" s="414"/>
      <c r="T8" s="489"/>
      <c r="U8" s="414"/>
      <c r="V8" s="489"/>
      <c r="W8" s="414"/>
      <c r="X8" s="489"/>
      <c r="Y8" s="659"/>
      <c r="Z8" s="559">
        <f t="shared" ref="Z8:Z38" si="1">B8+D8+F8+J8+L8+N8+P8+R8+T8+X8</f>
        <v>0</v>
      </c>
      <c r="AA8" s="558">
        <f t="shared" ref="AA8:AA38" si="2">Z8+H8</f>
        <v>0</v>
      </c>
      <c r="AB8" s="562">
        <f t="shared" ref="AB8:AB38" si="3">C8+E8+G8+K8+M8+O8+Q8+S8+U8+Y8</f>
        <v>0</v>
      </c>
      <c r="AC8" s="563">
        <f t="shared" ref="AC8:AC38" si="4">AB8+I8</f>
        <v>0</v>
      </c>
      <c r="AD8" s="135" t="str">
        <f t="shared" si="0"/>
        <v/>
      </c>
      <c r="AE8" s="135" t="str">
        <f>IF(AND(AC8=0,AND(IIIB!C8=0,IIIC1!C8=0,IIIC2!C8=0,IIID!C8=0)),"",IF(AND(AC8&gt;0,AND(IIIB!C8=0,IIIC1!C8=0,IIIC2!C8=0,IIID!C8=0)),"x",""))</f>
        <v/>
      </c>
    </row>
    <row r="9" spans="1:31" ht="26.1" customHeight="1">
      <c r="A9" s="415" t="s">
        <v>368</v>
      </c>
      <c r="B9" s="414"/>
      <c r="C9" s="412"/>
      <c r="D9" s="412"/>
      <c r="E9" s="412"/>
      <c r="F9" s="423"/>
      <c r="G9" s="632"/>
      <c r="H9" s="493"/>
      <c r="I9" s="632"/>
      <c r="J9" s="489"/>
      <c r="K9" s="412"/>
      <c r="L9" s="488"/>
      <c r="M9" s="412"/>
      <c r="N9" s="488"/>
      <c r="O9" s="412"/>
      <c r="P9" s="423"/>
      <c r="Q9" s="632"/>
      <c r="R9" s="414"/>
      <c r="S9" s="414"/>
      <c r="T9" s="489"/>
      <c r="U9" s="414"/>
      <c r="V9" s="489"/>
      <c r="W9" s="414"/>
      <c r="X9" s="489"/>
      <c r="Y9" s="659"/>
      <c r="Z9" s="559">
        <f t="shared" si="1"/>
        <v>0</v>
      </c>
      <c r="AA9" s="558">
        <f t="shared" si="2"/>
        <v>0</v>
      </c>
      <c r="AB9" s="562">
        <f t="shared" si="3"/>
        <v>0</v>
      </c>
      <c r="AC9" s="563">
        <f t="shared" si="4"/>
        <v>0</v>
      </c>
      <c r="AD9" s="135" t="str">
        <f t="shared" si="0"/>
        <v/>
      </c>
      <c r="AE9" s="135" t="str">
        <f>IF(AND(AC9=0,AND(IIIB!C9=0,IIIC1!C9=0,IIIC2!C9=0,IIID!C9=0)),"",IF(AND(AC9&gt;0,AND(IIIB!C9=0,IIIC1!C9=0,IIIC2!C9=0,IIID!C9=0)),"x",""))</f>
        <v/>
      </c>
    </row>
    <row r="10" spans="1:31" ht="26.1" customHeight="1">
      <c r="A10" s="415" t="s">
        <v>376</v>
      </c>
      <c r="B10" s="414"/>
      <c r="C10" s="412"/>
      <c r="D10" s="412"/>
      <c r="E10" s="412"/>
      <c r="F10" s="423"/>
      <c r="G10" s="632"/>
      <c r="H10" s="493"/>
      <c r="I10" s="632"/>
      <c r="J10" s="489"/>
      <c r="K10" s="412"/>
      <c r="L10" s="488"/>
      <c r="M10" s="412"/>
      <c r="N10" s="488"/>
      <c r="O10" s="412"/>
      <c r="P10" s="423"/>
      <c r="Q10" s="632"/>
      <c r="R10" s="414"/>
      <c r="S10" s="414"/>
      <c r="T10" s="489"/>
      <c r="U10" s="414"/>
      <c r="V10" s="489"/>
      <c r="W10" s="414"/>
      <c r="X10" s="489"/>
      <c r="Y10" s="659"/>
      <c r="Z10" s="559">
        <f t="shared" si="1"/>
        <v>0</v>
      </c>
      <c r="AA10" s="558">
        <f t="shared" si="2"/>
        <v>0</v>
      </c>
      <c r="AB10" s="562">
        <f t="shared" si="3"/>
        <v>0</v>
      </c>
      <c r="AC10" s="563">
        <f t="shared" si="4"/>
        <v>0</v>
      </c>
      <c r="AD10" s="135" t="str">
        <f t="shared" si="0"/>
        <v/>
      </c>
      <c r="AE10" s="135" t="str">
        <f>IF(AND(AC10=0,AND(IIIB!C10=0,IIIC1!C10=0,IIIC2!C10=0,IIID!C10=0)),"",IF(AND(AC10&gt;0,AND(IIIB!C10=0,IIIC1!C10=0,IIIC2!C10=0,IIID!C10=0)),"x",""))</f>
        <v/>
      </c>
    </row>
    <row r="11" spans="1:31" ht="26.1" customHeight="1">
      <c r="A11" s="415" t="s">
        <v>1233</v>
      </c>
      <c r="B11" s="414"/>
      <c r="C11" s="412"/>
      <c r="D11" s="412"/>
      <c r="E11" s="412"/>
      <c r="F11" s="423"/>
      <c r="G11" s="632"/>
      <c r="H11" s="493"/>
      <c r="I11" s="632"/>
      <c r="J11" s="489"/>
      <c r="K11" s="412"/>
      <c r="L11" s="488"/>
      <c r="M11" s="412"/>
      <c r="N11" s="488"/>
      <c r="O11" s="412"/>
      <c r="P11" s="423"/>
      <c r="Q11" s="632"/>
      <c r="R11" s="414"/>
      <c r="S11" s="414"/>
      <c r="T11" s="489"/>
      <c r="U11" s="414"/>
      <c r="V11" s="489"/>
      <c r="W11" s="414"/>
      <c r="X11" s="489"/>
      <c r="Y11" s="659"/>
      <c r="Z11" s="559">
        <f t="shared" si="1"/>
        <v>0</v>
      </c>
      <c r="AA11" s="558">
        <f t="shared" si="2"/>
        <v>0</v>
      </c>
      <c r="AB11" s="562">
        <f t="shared" si="3"/>
        <v>0</v>
      </c>
      <c r="AC11" s="563">
        <f t="shared" si="4"/>
        <v>0</v>
      </c>
      <c r="AD11" s="135" t="str">
        <f t="shared" si="0"/>
        <v/>
      </c>
      <c r="AE11" s="135" t="str">
        <f>IF(AND(AC11=0,AND(IIIB!C11=0,IIIC1!C11=0,IIIC2!C11=0,IIID!C11=0)),"",IF(AND(AC11&gt;0,AND(IIIB!C11=0,IIIC1!C11=0,IIIC2!C11=0,IIID!C11=0)),"x",""))</f>
        <v/>
      </c>
    </row>
    <row r="12" spans="1:31" ht="26.1" customHeight="1">
      <c r="A12" s="415" t="s">
        <v>407</v>
      </c>
      <c r="B12" s="414"/>
      <c r="C12" s="412"/>
      <c r="D12" s="412"/>
      <c r="E12" s="412"/>
      <c r="F12" s="423"/>
      <c r="G12" s="632"/>
      <c r="H12" s="493"/>
      <c r="I12" s="632"/>
      <c r="J12" s="489"/>
      <c r="K12" s="412"/>
      <c r="L12" s="488"/>
      <c r="M12" s="412"/>
      <c r="N12" s="488"/>
      <c r="O12" s="412"/>
      <c r="P12" s="423"/>
      <c r="Q12" s="632"/>
      <c r="R12" s="414"/>
      <c r="S12" s="414"/>
      <c r="T12" s="489"/>
      <c r="U12" s="414"/>
      <c r="V12" s="489"/>
      <c r="W12" s="414"/>
      <c r="X12" s="489"/>
      <c r="Y12" s="659"/>
      <c r="Z12" s="559">
        <f t="shared" si="1"/>
        <v>0</v>
      </c>
      <c r="AA12" s="558">
        <f t="shared" si="2"/>
        <v>0</v>
      </c>
      <c r="AB12" s="562">
        <f t="shared" si="3"/>
        <v>0</v>
      </c>
      <c r="AC12" s="563">
        <f t="shared" si="4"/>
        <v>0</v>
      </c>
      <c r="AD12" s="135" t="str">
        <f t="shared" si="0"/>
        <v/>
      </c>
      <c r="AE12" s="135" t="str">
        <f>IF(AND(AC12=0,AND(IIIB!C12=0,IIIC1!C12=0,IIIC2!C12=0,IIID!C12=0)),"",IF(AND(AC12&gt;0,AND(IIIB!C12=0,IIIC1!C12=0,IIIC2!C12=0,IIID!C12=0)),"x",""))</f>
        <v/>
      </c>
    </row>
    <row r="13" spans="1:31" ht="26.1" customHeight="1">
      <c r="A13" s="415" t="s">
        <v>411</v>
      </c>
      <c r="B13" s="414"/>
      <c r="C13" s="412"/>
      <c r="D13" s="412"/>
      <c r="E13" s="412"/>
      <c r="F13" s="423"/>
      <c r="G13" s="632"/>
      <c r="H13" s="493"/>
      <c r="I13" s="632"/>
      <c r="J13" s="489"/>
      <c r="K13" s="412"/>
      <c r="L13" s="488"/>
      <c r="M13" s="412"/>
      <c r="N13" s="488"/>
      <c r="O13" s="412"/>
      <c r="P13" s="423"/>
      <c r="Q13" s="632"/>
      <c r="R13" s="414"/>
      <c r="S13" s="414"/>
      <c r="T13" s="489"/>
      <c r="U13" s="414"/>
      <c r="V13" s="489"/>
      <c r="W13" s="414"/>
      <c r="X13" s="489"/>
      <c r="Y13" s="659"/>
      <c r="Z13" s="559">
        <f t="shared" si="1"/>
        <v>0</v>
      </c>
      <c r="AA13" s="558">
        <f t="shared" si="2"/>
        <v>0</v>
      </c>
      <c r="AB13" s="562">
        <f t="shared" si="3"/>
        <v>0</v>
      </c>
      <c r="AC13" s="563">
        <f t="shared" si="4"/>
        <v>0</v>
      </c>
      <c r="AD13" s="135" t="str">
        <f t="shared" si="0"/>
        <v/>
      </c>
      <c r="AE13" s="135" t="str">
        <f>IF(AND(AC13=0,AND(IIIB!C13=0,IIIC1!C13=0,IIIC2!C13=0,IIID!C13=0)),"",IF(AND(AC13&gt;0,AND(IIIB!C13=0,IIIC1!C13=0,IIIC2!C13=0,IIID!C13=0)),"x",""))</f>
        <v/>
      </c>
    </row>
    <row r="14" spans="1:31" ht="26.1" customHeight="1">
      <c r="A14" s="415" t="s">
        <v>413</v>
      </c>
      <c r="B14" s="414"/>
      <c r="C14" s="412"/>
      <c r="D14" s="412"/>
      <c r="E14" s="412"/>
      <c r="F14" s="423"/>
      <c r="G14" s="632"/>
      <c r="H14" s="493"/>
      <c r="I14" s="632"/>
      <c r="J14" s="489"/>
      <c r="K14" s="412"/>
      <c r="L14" s="488"/>
      <c r="M14" s="412"/>
      <c r="N14" s="488"/>
      <c r="O14" s="412"/>
      <c r="P14" s="423"/>
      <c r="Q14" s="632"/>
      <c r="R14" s="414"/>
      <c r="S14" s="414"/>
      <c r="T14" s="489"/>
      <c r="U14" s="414"/>
      <c r="V14" s="489"/>
      <c r="W14" s="414"/>
      <c r="X14" s="489"/>
      <c r="Y14" s="659"/>
      <c r="Z14" s="559">
        <f t="shared" si="1"/>
        <v>0</v>
      </c>
      <c r="AA14" s="558">
        <f t="shared" si="2"/>
        <v>0</v>
      </c>
      <c r="AB14" s="562">
        <f t="shared" si="3"/>
        <v>0</v>
      </c>
      <c r="AC14" s="563">
        <f t="shared" si="4"/>
        <v>0</v>
      </c>
      <c r="AD14" s="135" t="str">
        <f t="shared" si="0"/>
        <v/>
      </c>
      <c r="AE14" s="135" t="str">
        <f>IF(AND(AC14=0,AND(IIIB!C14=0,IIIC1!C14=0,IIIC2!C14=0,IIID!C14=0)),"",IF(AND(AC14&gt;0,AND(IIIB!C14=0,IIIC1!C14=0,IIIC2!C14=0,IIID!C14=0)),"x",""))</f>
        <v/>
      </c>
    </row>
    <row r="15" spans="1:31" ht="26.1" customHeight="1">
      <c r="A15" s="415" t="s">
        <v>1234</v>
      </c>
      <c r="B15" s="414"/>
      <c r="C15" s="412"/>
      <c r="D15" s="412"/>
      <c r="E15" s="412"/>
      <c r="F15" s="423"/>
      <c r="G15" s="632"/>
      <c r="H15" s="493"/>
      <c r="I15" s="632"/>
      <c r="J15" s="489"/>
      <c r="K15" s="412"/>
      <c r="L15" s="488"/>
      <c r="M15" s="412"/>
      <c r="N15" s="488"/>
      <c r="O15" s="412"/>
      <c r="P15" s="423"/>
      <c r="Q15" s="632"/>
      <c r="R15" s="414"/>
      <c r="S15" s="414"/>
      <c r="T15" s="489"/>
      <c r="U15" s="414"/>
      <c r="V15" s="489"/>
      <c r="W15" s="414"/>
      <c r="X15" s="489"/>
      <c r="Y15" s="659"/>
      <c r="Z15" s="559">
        <f t="shared" si="1"/>
        <v>0</v>
      </c>
      <c r="AA15" s="558">
        <f t="shared" si="2"/>
        <v>0</v>
      </c>
      <c r="AB15" s="562">
        <f t="shared" si="3"/>
        <v>0</v>
      </c>
      <c r="AC15" s="563">
        <f t="shared" si="4"/>
        <v>0</v>
      </c>
      <c r="AD15" s="135" t="str">
        <f t="shared" si="0"/>
        <v/>
      </c>
      <c r="AE15" s="135" t="str">
        <f>IF(AND(AC15=0,AND(IIIB!C15=0,IIIC1!C15=0,IIIC2!C15=0,IIID!C15=0)),"",IF(AND(AC15&gt;0,AND(IIIB!C15=0,IIIC1!C15=0,IIIC2!C15=0,IIID!C15=0)),"x",""))</f>
        <v/>
      </c>
    </row>
    <row r="16" spans="1:31" ht="26.1" customHeight="1">
      <c r="A16" s="415" t="s">
        <v>1235</v>
      </c>
      <c r="B16" s="414"/>
      <c r="C16" s="412"/>
      <c r="D16" s="412"/>
      <c r="E16" s="412"/>
      <c r="F16" s="423"/>
      <c r="G16" s="632"/>
      <c r="H16" s="493"/>
      <c r="I16" s="632"/>
      <c r="J16" s="489"/>
      <c r="K16" s="412"/>
      <c r="L16" s="488"/>
      <c r="M16" s="412"/>
      <c r="N16" s="488"/>
      <c r="O16" s="412"/>
      <c r="P16" s="423"/>
      <c r="Q16" s="632"/>
      <c r="R16" s="414"/>
      <c r="S16" s="414"/>
      <c r="T16" s="489"/>
      <c r="U16" s="414"/>
      <c r="V16" s="489"/>
      <c r="W16" s="414"/>
      <c r="X16" s="489"/>
      <c r="Y16" s="659"/>
      <c r="Z16" s="559">
        <f t="shared" si="1"/>
        <v>0</v>
      </c>
      <c r="AA16" s="558">
        <f t="shared" si="2"/>
        <v>0</v>
      </c>
      <c r="AB16" s="562">
        <f t="shared" si="3"/>
        <v>0</v>
      </c>
      <c r="AC16" s="563">
        <f t="shared" si="4"/>
        <v>0</v>
      </c>
      <c r="AD16" s="135" t="str">
        <f t="shared" si="0"/>
        <v/>
      </c>
      <c r="AE16" s="135" t="str">
        <f>IF(AND(AC16=0,AND(IIIB!C16=0,IIIC1!C16=0,IIIC2!C16=0,IIID!C16=0)),"",IF(AND(AC16&gt;0,AND(IIIB!C16=0,IIIC1!C16=0,IIIC2!C16=0,IIID!C16=0)),"x",""))</f>
        <v/>
      </c>
    </row>
    <row r="17" spans="1:31" ht="26.1" customHeight="1">
      <c r="A17" s="415" t="s">
        <v>480</v>
      </c>
      <c r="B17" s="414"/>
      <c r="C17" s="412"/>
      <c r="D17" s="412"/>
      <c r="E17" s="412"/>
      <c r="F17" s="423"/>
      <c r="G17" s="632"/>
      <c r="H17" s="493"/>
      <c r="I17" s="632"/>
      <c r="J17" s="489"/>
      <c r="K17" s="412"/>
      <c r="L17" s="488"/>
      <c r="M17" s="412"/>
      <c r="N17" s="488"/>
      <c r="O17" s="412"/>
      <c r="P17" s="423"/>
      <c r="Q17" s="632"/>
      <c r="R17" s="414"/>
      <c r="S17" s="414"/>
      <c r="T17" s="489"/>
      <c r="U17" s="414"/>
      <c r="V17" s="489"/>
      <c r="W17" s="414"/>
      <c r="X17" s="489"/>
      <c r="Y17" s="659"/>
      <c r="Z17" s="559">
        <f t="shared" si="1"/>
        <v>0</v>
      </c>
      <c r="AA17" s="558">
        <f t="shared" si="2"/>
        <v>0</v>
      </c>
      <c r="AB17" s="562">
        <f t="shared" si="3"/>
        <v>0</v>
      </c>
      <c r="AC17" s="563">
        <f t="shared" si="4"/>
        <v>0</v>
      </c>
      <c r="AD17" s="135" t="str">
        <f t="shared" si="0"/>
        <v/>
      </c>
      <c r="AE17" s="135" t="str">
        <f>IF(AND(AC17=0,AND(IIIB!C17=0,IIIC1!C17=0,IIIC2!C17=0,IIID!C17=0)),"",IF(AND(AC17&gt;0,AND(IIIB!C17=0,IIIC1!C17=0,IIIC2!C17=0,IIID!C17=0)),"x",""))</f>
        <v/>
      </c>
    </row>
    <row r="18" spans="1:31" ht="26.1" customHeight="1">
      <c r="A18" s="415" t="s">
        <v>504</v>
      </c>
      <c r="B18" s="414"/>
      <c r="C18" s="412"/>
      <c r="D18" s="412"/>
      <c r="E18" s="412"/>
      <c r="F18" s="423"/>
      <c r="G18" s="632"/>
      <c r="H18" s="493"/>
      <c r="I18" s="632"/>
      <c r="J18" s="489"/>
      <c r="K18" s="412"/>
      <c r="L18" s="488"/>
      <c r="M18" s="412"/>
      <c r="N18" s="488"/>
      <c r="O18" s="412"/>
      <c r="P18" s="423"/>
      <c r="Q18" s="632"/>
      <c r="R18" s="414"/>
      <c r="S18" s="414"/>
      <c r="T18" s="489"/>
      <c r="U18" s="414"/>
      <c r="V18" s="489"/>
      <c r="W18" s="414"/>
      <c r="X18" s="489"/>
      <c r="Y18" s="659"/>
      <c r="Z18" s="559">
        <f t="shared" si="1"/>
        <v>0</v>
      </c>
      <c r="AA18" s="558">
        <f t="shared" si="2"/>
        <v>0</v>
      </c>
      <c r="AB18" s="562">
        <f t="shared" si="3"/>
        <v>0</v>
      </c>
      <c r="AC18" s="563">
        <f t="shared" si="4"/>
        <v>0</v>
      </c>
      <c r="AD18" s="135" t="str">
        <f t="shared" si="0"/>
        <v/>
      </c>
      <c r="AE18" s="135" t="str">
        <f>IF(AND(AC18=0,AND(IIIB!C18=0,IIIC1!C18=0,IIIC2!C18=0,IIID!C18=0)),"",IF(AND(AC18&gt;0,AND(IIIB!C18=0,IIIC1!C18=0,IIIC2!C18=0,IIID!C18=0)),"x",""))</f>
        <v/>
      </c>
    </row>
    <row r="19" spans="1:31" ht="26.1" customHeight="1">
      <c r="A19" s="415" t="s">
        <v>1236</v>
      </c>
      <c r="B19" s="414"/>
      <c r="C19" s="412"/>
      <c r="D19" s="412"/>
      <c r="E19" s="412"/>
      <c r="F19" s="423"/>
      <c r="G19" s="632"/>
      <c r="H19" s="493"/>
      <c r="I19" s="632"/>
      <c r="J19" s="489"/>
      <c r="K19" s="412"/>
      <c r="L19" s="488"/>
      <c r="M19" s="412"/>
      <c r="N19" s="488"/>
      <c r="O19" s="412"/>
      <c r="P19" s="423"/>
      <c r="Q19" s="632"/>
      <c r="R19" s="414"/>
      <c r="S19" s="414"/>
      <c r="T19" s="489"/>
      <c r="U19" s="414"/>
      <c r="V19" s="489"/>
      <c r="W19" s="414"/>
      <c r="X19" s="489"/>
      <c r="Y19" s="659"/>
      <c r="Z19" s="559">
        <f t="shared" si="1"/>
        <v>0</v>
      </c>
      <c r="AA19" s="558">
        <f t="shared" si="2"/>
        <v>0</v>
      </c>
      <c r="AB19" s="562">
        <f t="shared" si="3"/>
        <v>0</v>
      </c>
      <c r="AC19" s="563">
        <f t="shared" si="4"/>
        <v>0</v>
      </c>
      <c r="AD19" s="135" t="str">
        <f t="shared" si="0"/>
        <v/>
      </c>
      <c r="AE19" s="135" t="str">
        <f>IF(AND(AC19=0,AND(IIIB!C19=0,IIIC1!C19=0,IIIC2!C19=0,IIID!C19=0)),"",IF(AND(AC19&gt;0,AND(IIIB!C19=0,IIIC1!C19=0,IIIC2!C19=0,IIID!C19=0)),"x",""))</f>
        <v/>
      </c>
    </row>
    <row r="20" spans="1:31" ht="26.1" customHeight="1">
      <c r="A20" s="415" t="s">
        <v>509</v>
      </c>
      <c r="B20" s="414"/>
      <c r="C20" s="412"/>
      <c r="D20" s="412"/>
      <c r="E20" s="412"/>
      <c r="F20" s="423"/>
      <c r="G20" s="632"/>
      <c r="H20" s="493"/>
      <c r="I20" s="632"/>
      <c r="J20" s="489"/>
      <c r="K20" s="412"/>
      <c r="L20" s="488"/>
      <c r="M20" s="412"/>
      <c r="N20" s="488"/>
      <c r="O20" s="412"/>
      <c r="P20" s="423"/>
      <c r="Q20" s="632"/>
      <c r="R20" s="414"/>
      <c r="S20" s="414"/>
      <c r="T20" s="489"/>
      <c r="U20" s="414"/>
      <c r="V20" s="489"/>
      <c r="W20" s="414"/>
      <c r="X20" s="489"/>
      <c r="Y20" s="659"/>
      <c r="Z20" s="559">
        <f t="shared" si="1"/>
        <v>0</v>
      </c>
      <c r="AA20" s="558">
        <f t="shared" si="2"/>
        <v>0</v>
      </c>
      <c r="AB20" s="562">
        <f t="shared" si="3"/>
        <v>0</v>
      </c>
      <c r="AC20" s="563">
        <f t="shared" si="4"/>
        <v>0</v>
      </c>
      <c r="AD20" s="135" t="str">
        <f t="shared" si="0"/>
        <v/>
      </c>
      <c r="AE20" s="135" t="str">
        <f>IF(AND(AC20=0,AND(IIIB!C20=0,IIIC1!C20=0,IIIC2!C20=0,IIID!C20=0)),"",IF(AND(AC20&gt;0,AND(IIIB!C20=0,IIIC1!C20=0,IIIC2!C20=0,IIID!C20=0)),"x",""))</f>
        <v/>
      </c>
    </row>
    <row r="21" spans="1:31" ht="26.1" customHeight="1">
      <c r="A21" s="415" t="s">
        <v>1237</v>
      </c>
      <c r="B21" s="414"/>
      <c r="C21" s="412"/>
      <c r="D21" s="412"/>
      <c r="E21" s="412"/>
      <c r="F21" s="423"/>
      <c r="G21" s="632"/>
      <c r="H21" s="493"/>
      <c r="I21" s="632"/>
      <c r="J21" s="489"/>
      <c r="K21" s="412"/>
      <c r="L21" s="488"/>
      <c r="M21" s="412"/>
      <c r="N21" s="488"/>
      <c r="O21" s="412"/>
      <c r="P21" s="423"/>
      <c r="Q21" s="632"/>
      <c r="R21" s="414"/>
      <c r="S21" s="414"/>
      <c r="T21" s="489"/>
      <c r="U21" s="414"/>
      <c r="V21" s="489"/>
      <c r="W21" s="414"/>
      <c r="X21" s="489"/>
      <c r="Y21" s="659"/>
      <c r="Z21" s="559">
        <f t="shared" si="1"/>
        <v>0</v>
      </c>
      <c r="AA21" s="558">
        <f t="shared" si="2"/>
        <v>0</v>
      </c>
      <c r="AB21" s="562">
        <f t="shared" si="3"/>
        <v>0</v>
      </c>
      <c r="AC21" s="563">
        <f t="shared" si="4"/>
        <v>0</v>
      </c>
      <c r="AD21" s="135" t="str">
        <f t="shared" si="0"/>
        <v/>
      </c>
      <c r="AE21" s="135" t="str">
        <f>IF(AND(AC21=0,AND(IIIB!C21=0,IIIC1!C21=0,IIIC2!C21=0,IIID!C21=0)),"",IF(AND(AC21&gt;0,AND(IIIB!C21=0,IIIC1!C21=0,IIIC2!C21=0,IIID!C21=0)),"x",""))</f>
        <v/>
      </c>
    </row>
    <row r="22" spans="1:31" ht="26.1" customHeight="1">
      <c r="A22" s="415" t="s">
        <v>1238</v>
      </c>
      <c r="B22" s="414"/>
      <c r="C22" s="412"/>
      <c r="D22" s="412"/>
      <c r="E22" s="412"/>
      <c r="F22" s="423"/>
      <c r="G22" s="632"/>
      <c r="H22" s="493"/>
      <c r="I22" s="632"/>
      <c r="J22" s="489"/>
      <c r="K22" s="412"/>
      <c r="L22" s="488"/>
      <c r="M22" s="412"/>
      <c r="N22" s="488"/>
      <c r="O22" s="412"/>
      <c r="P22" s="423"/>
      <c r="Q22" s="632"/>
      <c r="R22" s="414"/>
      <c r="S22" s="414"/>
      <c r="T22" s="489"/>
      <c r="U22" s="414"/>
      <c r="V22" s="489"/>
      <c r="W22" s="414"/>
      <c r="X22" s="489"/>
      <c r="Y22" s="659"/>
      <c r="Z22" s="559">
        <f t="shared" si="1"/>
        <v>0</v>
      </c>
      <c r="AA22" s="558">
        <f t="shared" si="2"/>
        <v>0</v>
      </c>
      <c r="AB22" s="562">
        <f t="shared" si="3"/>
        <v>0</v>
      </c>
      <c r="AC22" s="563">
        <f t="shared" si="4"/>
        <v>0</v>
      </c>
      <c r="AD22" s="135" t="str">
        <f t="shared" si="0"/>
        <v/>
      </c>
      <c r="AE22" s="135" t="str">
        <f>IF(AND(AC22=0,AND(IIIB!C22=0,IIIC1!C22=0,IIIC2!C22=0,IIID!C22=0)),"",IF(AND(AC22&gt;0,AND(IIIB!C22=0,IIIC1!C22=0,IIIC2!C22=0,IIID!C22=0)),"x",""))</f>
        <v/>
      </c>
    </row>
    <row r="23" spans="1:31" ht="26.1" customHeight="1">
      <c r="A23" s="415" t="s">
        <v>1239</v>
      </c>
      <c r="B23" s="414"/>
      <c r="C23" s="412"/>
      <c r="D23" s="412"/>
      <c r="E23" s="412"/>
      <c r="F23" s="423"/>
      <c r="G23" s="632"/>
      <c r="H23" s="493"/>
      <c r="I23" s="632"/>
      <c r="J23" s="489"/>
      <c r="K23" s="412"/>
      <c r="L23" s="488"/>
      <c r="M23" s="412"/>
      <c r="N23" s="488"/>
      <c r="O23" s="412"/>
      <c r="P23" s="423"/>
      <c r="Q23" s="632"/>
      <c r="R23" s="414"/>
      <c r="S23" s="414"/>
      <c r="T23" s="489"/>
      <c r="U23" s="414"/>
      <c r="V23" s="489"/>
      <c r="W23" s="414"/>
      <c r="X23" s="489"/>
      <c r="Y23" s="659"/>
      <c r="Z23" s="559">
        <f t="shared" si="1"/>
        <v>0</v>
      </c>
      <c r="AA23" s="558">
        <f t="shared" si="2"/>
        <v>0</v>
      </c>
      <c r="AB23" s="562">
        <f t="shared" si="3"/>
        <v>0</v>
      </c>
      <c r="AC23" s="563">
        <f t="shared" si="4"/>
        <v>0</v>
      </c>
      <c r="AD23" s="135" t="str">
        <f t="shared" si="0"/>
        <v/>
      </c>
      <c r="AE23" s="135" t="str">
        <f>IF(AND(AC23=0,AND(IIIB!C23=0,IIIC1!C23=0,IIIC2!C23=0,IIID!C23=0)),"",IF(AND(AC23&gt;0,AND(IIIB!C23=0,IIIC1!C23=0,IIIC2!C23=0,IIID!C23=0)),"x",""))</f>
        <v/>
      </c>
    </row>
    <row r="24" spans="1:31" ht="26.1" customHeight="1">
      <c r="A24" s="415" t="s">
        <v>1240</v>
      </c>
      <c r="B24" s="414"/>
      <c r="C24" s="412"/>
      <c r="D24" s="412"/>
      <c r="E24" s="412"/>
      <c r="F24" s="423"/>
      <c r="G24" s="632"/>
      <c r="H24" s="493"/>
      <c r="I24" s="632"/>
      <c r="J24" s="489"/>
      <c r="K24" s="412"/>
      <c r="L24" s="488"/>
      <c r="M24" s="412"/>
      <c r="N24" s="488"/>
      <c r="O24" s="412"/>
      <c r="P24" s="423"/>
      <c r="Q24" s="632"/>
      <c r="R24" s="414"/>
      <c r="S24" s="414"/>
      <c r="T24" s="489"/>
      <c r="U24" s="414"/>
      <c r="V24" s="489"/>
      <c r="W24" s="414"/>
      <c r="X24" s="489"/>
      <c r="Y24" s="659"/>
      <c r="Z24" s="559">
        <f t="shared" si="1"/>
        <v>0</v>
      </c>
      <c r="AA24" s="558">
        <f t="shared" si="2"/>
        <v>0</v>
      </c>
      <c r="AB24" s="562">
        <f t="shared" si="3"/>
        <v>0</v>
      </c>
      <c r="AC24" s="563">
        <f t="shared" si="4"/>
        <v>0</v>
      </c>
      <c r="AD24" s="135" t="str">
        <f t="shared" si="0"/>
        <v/>
      </c>
      <c r="AE24" s="135" t="str">
        <f>IF(AND(AC24=0,AND(IIIB!C24=0,IIIC1!C24=0,IIIC2!C24=0,IIID!C24=0)),"",IF(AND(AC24&gt;0,AND(IIIB!C24=0,IIIC1!C24=0,IIIC2!C24=0,IIID!C24=0)),"x",""))</f>
        <v/>
      </c>
    </row>
    <row r="25" spans="1:31" ht="26.1" customHeight="1">
      <c r="A25" s="415" t="s">
        <v>574</v>
      </c>
      <c r="B25" s="414"/>
      <c r="C25" s="412"/>
      <c r="D25" s="412"/>
      <c r="E25" s="412"/>
      <c r="F25" s="423"/>
      <c r="G25" s="632"/>
      <c r="H25" s="493"/>
      <c r="I25" s="632"/>
      <c r="J25" s="489"/>
      <c r="K25" s="412"/>
      <c r="L25" s="488"/>
      <c r="M25" s="412"/>
      <c r="N25" s="488"/>
      <c r="O25" s="412"/>
      <c r="P25" s="423"/>
      <c r="Q25" s="632"/>
      <c r="R25" s="414"/>
      <c r="S25" s="414"/>
      <c r="T25" s="489"/>
      <c r="U25" s="414"/>
      <c r="V25" s="489"/>
      <c r="W25" s="414"/>
      <c r="X25" s="489"/>
      <c r="Y25" s="659"/>
      <c r="Z25" s="559">
        <f t="shared" si="1"/>
        <v>0</v>
      </c>
      <c r="AA25" s="558">
        <f t="shared" si="2"/>
        <v>0</v>
      </c>
      <c r="AB25" s="562">
        <f t="shared" si="3"/>
        <v>0</v>
      </c>
      <c r="AC25" s="563">
        <f t="shared" si="4"/>
        <v>0</v>
      </c>
      <c r="AD25" s="135" t="str">
        <f t="shared" si="0"/>
        <v/>
      </c>
      <c r="AE25" s="135" t="str">
        <f>IF(AND(AC25=0,AND(IIIB!C25=0,IIIC1!C25=0,IIIC2!C25=0,IIID!C25=0)),"",IF(AND(AC25&gt;0,AND(IIIB!C25=0,IIIC1!C25=0,IIIC2!C25=0,IIID!C25=0)),"x",""))</f>
        <v/>
      </c>
    </row>
    <row r="26" spans="1:31" ht="26.1" customHeight="1">
      <c r="A26" s="415" t="s">
        <v>578</v>
      </c>
      <c r="B26" s="414"/>
      <c r="C26" s="412"/>
      <c r="D26" s="412"/>
      <c r="E26" s="412"/>
      <c r="F26" s="423"/>
      <c r="G26" s="632"/>
      <c r="H26" s="493"/>
      <c r="I26" s="632"/>
      <c r="J26" s="489"/>
      <c r="K26" s="412"/>
      <c r="L26" s="488"/>
      <c r="M26" s="412"/>
      <c r="N26" s="488"/>
      <c r="O26" s="412"/>
      <c r="P26" s="423"/>
      <c r="Q26" s="632"/>
      <c r="R26" s="414"/>
      <c r="S26" s="414"/>
      <c r="T26" s="489"/>
      <c r="U26" s="414"/>
      <c r="V26" s="489"/>
      <c r="W26" s="414"/>
      <c r="X26" s="489"/>
      <c r="Y26" s="659"/>
      <c r="Z26" s="559">
        <f t="shared" si="1"/>
        <v>0</v>
      </c>
      <c r="AA26" s="558">
        <f t="shared" si="2"/>
        <v>0</v>
      </c>
      <c r="AB26" s="562">
        <f t="shared" si="3"/>
        <v>0</v>
      </c>
      <c r="AC26" s="563">
        <f t="shared" si="4"/>
        <v>0</v>
      </c>
      <c r="AD26" s="135" t="str">
        <f t="shared" si="0"/>
        <v/>
      </c>
      <c r="AE26" s="135" t="str">
        <f>IF(AND(AC26=0,AND(IIIB!C26=0,IIIC1!C26=0,IIIC2!C26=0,IIID!C26=0)),"",IF(AND(AC26&gt;0,AND(IIIB!C26=0,IIIC1!C26=0,IIIC2!C26=0,IIID!C26=0)),"x",""))</f>
        <v/>
      </c>
    </row>
    <row r="27" spans="1:31" ht="26.1" customHeight="1">
      <c r="A27" s="415" t="s">
        <v>799</v>
      </c>
      <c r="B27" s="414"/>
      <c r="C27" s="412"/>
      <c r="D27" s="412"/>
      <c r="E27" s="412"/>
      <c r="F27" s="423"/>
      <c r="G27" s="632"/>
      <c r="H27" s="493"/>
      <c r="I27" s="632"/>
      <c r="J27" s="489"/>
      <c r="K27" s="412"/>
      <c r="L27" s="488"/>
      <c r="M27" s="412"/>
      <c r="N27" s="488"/>
      <c r="O27" s="412"/>
      <c r="P27" s="423"/>
      <c r="Q27" s="632"/>
      <c r="R27" s="414"/>
      <c r="S27" s="414"/>
      <c r="T27" s="489"/>
      <c r="U27" s="414"/>
      <c r="V27" s="489"/>
      <c r="W27" s="414"/>
      <c r="X27" s="489"/>
      <c r="Y27" s="659"/>
      <c r="Z27" s="559">
        <f t="shared" si="1"/>
        <v>0</v>
      </c>
      <c r="AA27" s="558">
        <f t="shared" si="2"/>
        <v>0</v>
      </c>
      <c r="AB27" s="562">
        <f t="shared" si="3"/>
        <v>0</v>
      </c>
      <c r="AC27" s="563">
        <f t="shared" si="4"/>
        <v>0</v>
      </c>
      <c r="AD27" s="135" t="str">
        <f t="shared" si="0"/>
        <v/>
      </c>
      <c r="AE27" s="135" t="str">
        <f>IF(AND(AC27=0,AND(IIIB!C27=0,IIIC1!C27=0,IIIC2!C27=0,IIID!C27=0)),"",IF(AND(AC27&gt;0,AND(IIIB!C27=0,IIIC1!C27=0,IIIC2!C27=0,IIID!C27=0)),"x",""))</f>
        <v/>
      </c>
    </row>
    <row r="28" spans="1:31" ht="26.1" customHeight="1">
      <c r="A28" s="415" t="s">
        <v>584</v>
      </c>
      <c r="B28" s="414"/>
      <c r="C28" s="412"/>
      <c r="D28" s="412"/>
      <c r="E28" s="412"/>
      <c r="F28" s="423"/>
      <c r="G28" s="632"/>
      <c r="H28" s="493"/>
      <c r="I28" s="632"/>
      <c r="J28" s="489"/>
      <c r="K28" s="412"/>
      <c r="L28" s="488"/>
      <c r="M28" s="412"/>
      <c r="N28" s="488"/>
      <c r="O28" s="412"/>
      <c r="P28" s="423"/>
      <c r="Q28" s="632"/>
      <c r="R28" s="414"/>
      <c r="S28" s="414"/>
      <c r="T28" s="489"/>
      <c r="U28" s="414"/>
      <c r="V28" s="489"/>
      <c r="W28" s="414"/>
      <c r="X28" s="489"/>
      <c r="Y28" s="659"/>
      <c r="Z28" s="559">
        <f t="shared" si="1"/>
        <v>0</v>
      </c>
      <c r="AA28" s="558">
        <f t="shared" si="2"/>
        <v>0</v>
      </c>
      <c r="AB28" s="562">
        <f t="shared" si="3"/>
        <v>0</v>
      </c>
      <c r="AC28" s="563">
        <f t="shared" si="4"/>
        <v>0</v>
      </c>
      <c r="AD28" s="135" t="str">
        <f t="shared" si="0"/>
        <v/>
      </c>
      <c r="AE28" s="135" t="str">
        <f>IF(AND(AC28=0,AND(IIIB!C28=0,IIIC1!C28=0,IIIC2!C28=0,IIID!C28=0)),"",IF(AND(AC28&gt;0,AND(IIIB!C28=0,IIIC1!C28=0,IIIC2!C28=0,IIID!C28=0)),"x",""))</f>
        <v/>
      </c>
    </row>
    <row r="29" spans="1:31" ht="26.1" customHeight="1">
      <c r="A29" s="415" t="s">
        <v>1241</v>
      </c>
      <c r="B29" s="414"/>
      <c r="C29" s="412"/>
      <c r="D29" s="412"/>
      <c r="E29" s="412"/>
      <c r="F29" s="423"/>
      <c r="G29" s="632"/>
      <c r="H29" s="493"/>
      <c r="I29" s="632"/>
      <c r="J29" s="489"/>
      <c r="K29" s="412"/>
      <c r="L29" s="488"/>
      <c r="M29" s="412"/>
      <c r="N29" s="488"/>
      <c r="O29" s="412"/>
      <c r="P29" s="423"/>
      <c r="Q29" s="632"/>
      <c r="R29" s="414"/>
      <c r="S29" s="414"/>
      <c r="T29" s="489"/>
      <c r="U29" s="414"/>
      <c r="V29" s="489"/>
      <c r="W29" s="414"/>
      <c r="X29" s="489"/>
      <c r="Y29" s="659"/>
      <c r="Z29" s="559">
        <f t="shared" si="1"/>
        <v>0</v>
      </c>
      <c r="AA29" s="558">
        <f t="shared" si="2"/>
        <v>0</v>
      </c>
      <c r="AB29" s="562">
        <f t="shared" si="3"/>
        <v>0</v>
      </c>
      <c r="AC29" s="563">
        <f t="shared" si="4"/>
        <v>0</v>
      </c>
      <c r="AD29" s="135" t="str">
        <f t="shared" si="0"/>
        <v/>
      </c>
      <c r="AE29" s="135" t="str">
        <f>IF(AND(AC29=0,AND(IIIB!C29=0,IIIC1!C29=0,IIIC2!C29=0,IIID!C29=0)),"",IF(AND(AC29&gt;0,AND(IIIB!C29=0,IIIC1!C29=0,IIIC2!C29=0,IIID!C29=0)),"x",""))</f>
        <v/>
      </c>
    </row>
    <row r="30" spans="1:31" ht="26.1" customHeight="1">
      <c r="A30" s="415" t="s">
        <v>592</v>
      </c>
      <c r="B30" s="414"/>
      <c r="C30" s="412"/>
      <c r="D30" s="412"/>
      <c r="E30" s="412"/>
      <c r="F30" s="423"/>
      <c r="G30" s="632"/>
      <c r="H30" s="493"/>
      <c r="I30" s="632"/>
      <c r="J30" s="489"/>
      <c r="K30" s="412"/>
      <c r="L30" s="488"/>
      <c r="M30" s="412"/>
      <c r="N30" s="488"/>
      <c r="O30" s="412"/>
      <c r="P30" s="423"/>
      <c r="Q30" s="632"/>
      <c r="R30" s="414"/>
      <c r="S30" s="414"/>
      <c r="T30" s="489"/>
      <c r="U30" s="414"/>
      <c r="V30" s="489"/>
      <c r="W30" s="414"/>
      <c r="X30" s="489"/>
      <c r="Y30" s="659"/>
      <c r="Z30" s="559">
        <f t="shared" si="1"/>
        <v>0</v>
      </c>
      <c r="AA30" s="558">
        <f t="shared" si="2"/>
        <v>0</v>
      </c>
      <c r="AB30" s="562">
        <f t="shared" si="3"/>
        <v>0</v>
      </c>
      <c r="AC30" s="563">
        <f t="shared" si="4"/>
        <v>0</v>
      </c>
      <c r="AD30" s="135" t="str">
        <f t="shared" si="0"/>
        <v/>
      </c>
      <c r="AE30" s="135" t="str">
        <f>IF(AND(AC30=0,AND(IIIB!C30=0,IIIC1!C30=0,IIIC2!C30=0,IIID!C30=0)),"",IF(AND(AC30&gt;0,AND(IIIB!C30=0,IIIC1!C30=0,IIIC2!C30=0,IIID!C30=0)),"x",""))</f>
        <v/>
      </c>
    </row>
    <row r="31" spans="1:31" ht="26.1" customHeight="1">
      <c r="A31" s="415" t="s">
        <v>1100</v>
      </c>
      <c r="B31" s="414"/>
      <c r="C31" s="412"/>
      <c r="D31" s="412"/>
      <c r="E31" s="412"/>
      <c r="F31" s="423"/>
      <c r="G31" s="632"/>
      <c r="H31" s="493"/>
      <c r="I31" s="632"/>
      <c r="J31" s="489"/>
      <c r="K31" s="412"/>
      <c r="L31" s="488"/>
      <c r="M31" s="412"/>
      <c r="N31" s="488"/>
      <c r="O31" s="412"/>
      <c r="P31" s="423"/>
      <c r="Q31" s="632"/>
      <c r="R31" s="414"/>
      <c r="S31" s="414"/>
      <c r="T31" s="489"/>
      <c r="U31" s="414"/>
      <c r="V31" s="489"/>
      <c r="W31" s="414"/>
      <c r="X31" s="489"/>
      <c r="Y31" s="659"/>
      <c r="Z31" s="559">
        <f t="shared" si="1"/>
        <v>0</v>
      </c>
      <c r="AA31" s="558">
        <f t="shared" si="2"/>
        <v>0</v>
      </c>
      <c r="AB31" s="562">
        <f t="shared" si="3"/>
        <v>0</v>
      </c>
      <c r="AC31" s="563">
        <f t="shared" si="4"/>
        <v>0</v>
      </c>
      <c r="AD31" s="135" t="str">
        <f t="shared" si="0"/>
        <v/>
      </c>
      <c r="AE31" s="135" t="str">
        <f>IF(AND(AC31=0,AND(IIIB!C31=0,IIIC1!C31=0,IIIC2!C31=0,IIID!C31=0)),"",IF(AND(AC31&gt;0,AND(IIIB!C31=0,IIIC1!C31=0,IIIC2!C31=0,IIID!C31=0)),"x",""))</f>
        <v/>
      </c>
    </row>
    <row r="32" spans="1:31" ht="26.1" customHeight="1">
      <c r="A32" s="415" t="s">
        <v>750</v>
      </c>
      <c r="B32" s="414"/>
      <c r="C32" s="412"/>
      <c r="D32" s="412"/>
      <c r="E32" s="412"/>
      <c r="F32" s="423"/>
      <c r="G32" s="632"/>
      <c r="H32" s="493"/>
      <c r="I32" s="632"/>
      <c r="J32" s="489"/>
      <c r="K32" s="412"/>
      <c r="L32" s="488"/>
      <c r="M32" s="412"/>
      <c r="N32" s="488"/>
      <c r="O32" s="412"/>
      <c r="P32" s="423"/>
      <c r="Q32" s="632"/>
      <c r="R32" s="414"/>
      <c r="S32" s="414"/>
      <c r="T32" s="489"/>
      <c r="U32" s="414"/>
      <c r="V32" s="489"/>
      <c r="W32" s="414"/>
      <c r="X32" s="489"/>
      <c r="Y32" s="659"/>
      <c r="Z32" s="559">
        <f t="shared" si="1"/>
        <v>0</v>
      </c>
      <c r="AA32" s="558">
        <f t="shared" si="2"/>
        <v>0</v>
      </c>
      <c r="AB32" s="562">
        <f t="shared" si="3"/>
        <v>0</v>
      </c>
      <c r="AC32" s="563">
        <f t="shared" si="4"/>
        <v>0</v>
      </c>
      <c r="AD32" s="135" t="str">
        <f t="shared" si="0"/>
        <v/>
      </c>
      <c r="AE32" s="135" t="str">
        <f>IF(AND(AC32=0,AND(IIIB!C32=0,IIIC1!C32=0,IIIC2!C32=0,IIID!C32=0)),"",IF(AND(AC32&gt;0,AND(IIIB!C32=0,IIIC1!C32=0,IIIC2!C32=0,IIID!C32=0)),"x",""))</f>
        <v/>
      </c>
    </row>
    <row r="33" spans="1:31" ht="26.1" hidden="1" customHeight="1">
      <c r="A33" s="413" t="s">
        <v>1242</v>
      </c>
      <c r="B33" s="414"/>
      <c r="C33" s="412"/>
      <c r="D33" s="412"/>
      <c r="E33" s="412"/>
      <c r="F33" s="412"/>
      <c r="G33" s="412"/>
      <c r="H33" s="412"/>
      <c r="I33" s="412"/>
      <c r="J33" s="412"/>
      <c r="K33" s="412"/>
      <c r="L33" s="412"/>
      <c r="M33" s="412"/>
      <c r="N33" s="412"/>
      <c r="O33" s="412"/>
      <c r="P33" s="412"/>
      <c r="Q33" s="412"/>
      <c r="R33" s="412"/>
      <c r="S33" s="414"/>
      <c r="T33" s="489"/>
      <c r="U33" s="414"/>
      <c r="V33" s="489"/>
      <c r="W33" s="414"/>
      <c r="X33" s="489"/>
      <c r="Y33" s="659"/>
      <c r="Z33" s="559">
        <f t="shared" si="1"/>
        <v>0</v>
      </c>
      <c r="AA33" s="558">
        <f t="shared" si="2"/>
        <v>0</v>
      </c>
      <c r="AB33" s="562">
        <f t="shared" si="3"/>
        <v>0</v>
      </c>
      <c r="AC33" s="563">
        <f t="shared" si="4"/>
        <v>0</v>
      </c>
      <c r="AD33" s="135" t="str">
        <f t="shared" si="0"/>
        <v/>
      </c>
      <c r="AE33" s="135" t="str">
        <f>IF(AND(AC33=0,AND(IIIB!C33=0,IIIC1!C33=0,IIIC2!C33=0,IIID!C33=0)),"",IF(AND(AC33&gt;0,AND(IIIB!C33=0,IIIC1!C33=0,IIIC2!C33=0,IIID!C33=0)),"x",""))</f>
        <v/>
      </c>
    </row>
    <row r="34" spans="1:31" ht="26.1" customHeight="1">
      <c r="A34" s="415" t="s">
        <v>767</v>
      </c>
      <c r="B34" s="414"/>
      <c r="C34" s="412"/>
      <c r="D34" s="412"/>
      <c r="E34" s="412"/>
      <c r="F34" s="423"/>
      <c r="G34" s="632"/>
      <c r="H34" s="493"/>
      <c r="I34" s="632"/>
      <c r="J34" s="489"/>
      <c r="K34" s="412"/>
      <c r="L34" s="488"/>
      <c r="M34" s="412"/>
      <c r="N34" s="488"/>
      <c r="O34" s="412"/>
      <c r="P34" s="423"/>
      <c r="Q34" s="632"/>
      <c r="R34" s="414"/>
      <c r="S34" s="414"/>
      <c r="T34" s="489"/>
      <c r="U34" s="414"/>
      <c r="V34" s="489"/>
      <c r="W34" s="414"/>
      <c r="X34" s="489"/>
      <c r="Y34" s="659"/>
      <c r="Z34" s="559">
        <f t="shared" si="1"/>
        <v>0</v>
      </c>
      <c r="AA34" s="558">
        <f t="shared" si="2"/>
        <v>0</v>
      </c>
      <c r="AB34" s="562">
        <f t="shared" si="3"/>
        <v>0</v>
      </c>
      <c r="AC34" s="563">
        <f t="shared" si="4"/>
        <v>0</v>
      </c>
      <c r="AD34" s="135" t="str">
        <f t="shared" si="0"/>
        <v/>
      </c>
      <c r="AE34" s="135" t="str">
        <f>IF(AND(AC34=0,AND(IIIB!C34=0,IIIC1!C34=0,IIIC2!C34=0,IIID!C34=0)),"",IF(AND(AC34&gt;0,AND(IIIB!C34=0,IIIC1!C34=0,IIIC2!C34=0,IIID!C34=0)),"x",""))</f>
        <v/>
      </c>
    </row>
    <row r="35" spans="1:31" ht="26.1" customHeight="1">
      <c r="A35" s="415" t="s">
        <v>771</v>
      </c>
      <c r="B35" s="414"/>
      <c r="C35" s="412"/>
      <c r="D35" s="412"/>
      <c r="E35" s="412"/>
      <c r="F35" s="423"/>
      <c r="G35" s="632"/>
      <c r="H35" s="493"/>
      <c r="I35" s="632"/>
      <c r="J35" s="489"/>
      <c r="K35" s="412"/>
      <c r="L35" s="488"/>
      <c r="M35" s="412"/>
      <c r="N35" s="488"/>
      <c r="O35" s="412"/>
      <c r="P35" s="423"/>
      <c r="Q35" s="632"/>
      <c r="R35" s="414"/>
      <c r="S35" s="414"/>
      <c r="T35" s="489"/>
      <c r="U35" s="414"/>
      <c r="V35" s="489"/>
      <c r="W35" s="414"/>
      <c r="X35" s="489"/>
      <c r="Y35" s="659"/>
      <c r="Z35" s="559">
        <f t="shared" si="1"/>
        <v>0</v>
      </c>
      <c r="AA35" s="558">
        <f t="shared" si="2"/>
        <v>0</v>
      </c>
      <c r="AB35" s="562">
        <f t="shared" si="3"/>
        <v>0</v>
      </c>
      <c r="AC35" s="563">
        <f t="shared" si="4"/>
        <v>0</v>
      </c>
      <c r="AD35" s="135" t="str">
        <f t="shared" si="0"/>
        <v/>
      </c>
      <c r="AE35" s="135" t="str">
        <f>IF(AND(AC35=0,AND(IIIB!C35=0,IIIC1!C35=0,IIIC2!C35=0,IIID!C35=0)),"",IF(AND(AC35&gt;0,AND(IIIB!C35=0,IIIC1!C35=0,IIIC2!C35=0,IIID!C35=0)),"x",""))</f>
        <v/>
      </c>
    </row>
    <row r="36" spans="1:31" ht="26.1" customHeight="1">
      <c r="A36" s="415" t="s">
        <v>773</v>
      </c>
      <c r="B36" s="414"/>
      <c r="C36" s="412"/>
      <c r="D36" s="412"/>
      <c r="E36" s="412"/>
      <c r="F36" s="423"/>
      <c r="G36" s="632"/>
      <c r="H36" s="493"/>
      <c r="I36" s="632"/>
      <c r="J36" s="489"/>
      <c r="K36" s="412"/>
      <c r="L36" s="488"/>
      <c r="M36" s="412"/>
      <c r="N36" s="488"/>
      <c r="O36" s="412"/>
      <c r="P36" s="423"/>
      <c r="Q36" s="632"/>
      <c r="R36" s="414"/>
      <c r="S36" s="414"/>
      <c r="T36" s="489"/>
      <c r="U36" s="414"/>
      <c r="V36" s="489"/>
      <c r="W36" s="414"/>
      <c r="X36" s="489"/>
      <c r="Y36" s="659"/>
      <c r="Z36" s="559">
        <f t="shared" si="1"/>
        <v>0</v>
      </c>
      <c r="AA36" s="558">
        <f t="shared" si="2"/>
        <v>0</v>
      </c>
      <c r="AB36" s="562">
        <f t="shared" si="3"/>
        <v>0</v>
      </c>
      <c r="AC36" s="563">
        <f t="shared" si="4"/>
        <v>0</v>
      </c>
      <c r="AD36" s="135" t="str">
        <f t="shared" si="0"/>
        <v/>
      </c>
      <c r="AE36" s="135" t="str">
        <f>IF(AND(AC36=0,AND(IIIB!C36=0,IIIC1!C36=0,IIIC2!C36=0,IIID!C36=0)),"",IF(AND(AC36&gt;0,AND(IIIB!C36=0,IIIC1!C36=0,IIIC2!C36=0,IIID!C36=0)),"x",""))</f>
        <v/>
      </c>
    </row>
    <row r="37" spans="1:31" ht="26.1" customHeight="1">
      <c r="A37" s="415" t="s">
        <v>1243</v>
      </c>
      <c r="B37" s="414"/>
      <c r="C37" s="412"/>
      <c r="D37" s="412"/>
      <c r="E37" s="412"/>
      <c r="F37" s="423"/>
      <c r="G37" s="632"/>
      <c r="H37" s="493"/>
      <c r="I37" s="632"/>
      <c r="J37" s="489"/>
      <c r="K37" s="412"/>
      <c r="L37" s="488"/>
      <c r="M37" s="412"/>
      <c r="N37" s="488"/>
      <c r="O37" s="412"/>
      <c r="P37" s="423"/>
      <c r="Q37" s="632"/>
      <c r="R37" s="414"/>
      <c r="S37" s="414"/>
      <c r="T37" s="489"/>
      <c r="U37" s="414"/>
      <c r="V37" s="489"/>
      <c r="W37" s="414"/>
      <c r="X37" s="489"/>
      <c r="Y37" s="659"/>
      <c r="Z37" s="559">
        <f t="shared" si="1"/>
        <v>0</v>
      </c>
      <c r="AA37" s="558">
        <f t="shared" si="2"/>
        <v>0</v>
      </c>
      <c r="AB37" s="562">
        <f t="shared" si="3"/>
        <v>0</v>
      </c>
      <c r="AC37" s="563">
        <f t="shared" si="4"/>
        <v>0</v>
      </c>
      <c r="AD37" s="135" t="str">
        <f t="shared" si="0"/>
        <v/>
      </c>
      <c r="AE37" s="135" t="str">
        <f>IF(AND(AC37=0,AND(IIIB!C37=0,IIIC1!C37=0,IIIC2!C37=0,IIID!C37=0)),"",IF(AND(AC37&gt;0,AND(IIIB!C37=0,IIIC1!C37=0,IIIC2!C37=0,IIID!C37=0)),"x",""))</f>
        <v/>
      </c>
    </row>
    <row r="38" spans="1:31" ht="26.1" customHeight="1">
      <c r="A38" s="415" t="s">
        <v>1244</v>
      </c>
      <c r="B38" s="414"/>
      <c r="C38" s="412"/>
      <c r="D38" s="412"/>
      <c r="E38" s="412"/>
      <c r="F38" s="423"/>
      <c r="G38" s="632"/>
      <c r="H38" s="493"/>
      <c r="I38" s="632"/>
      <c r="J38" s="489"/>
      <c r="K38" s="412"/>
      <c r="L38" s="488"/>
      <c r="M38" s="412"/>
      <c r="N38" s="488"/>
      <c r="O38" s="412"/>
      <c r="P38" s="423"/>
      <c r="Q38" s="632"/>
      <c r="R38" s="414"/>
      <c r="S38" s="414"/>
      <c r="T38" s="489"/>
      <c r="U38" s="414"/>
      <c r="V38" s="489"/>
      <c r="W38" s="414"/>
      <c r="X38" s="489"/>
      <c r="Y38" s="659"/>
      <c r="Z38" s="559">
        <f t="shared" si="1"/>
        <v>0</v>
      </c>
      <c r="AA38" s="558">
        <f t="shared" si="2"/>
        <v>0</v>
      </c>
      <c r="AB38" s="562">
        <f t="shared" si="3"/>
        <v>0</v>
      </c>
      <c r="AC38" s="563">
        <f t="shared" si="4"/>
        <v>0</v>
      </c>
      <c r="AD38" s="135" t="str">
        <f t="shared" si="0"/>
        <v/>
      </c>
      <c r="AE38" s="135" t="str">
        <f>IF(AND(AC38=0,AND(IIIB!C38=0,IIIC1!C38=0,IIIC2!C38=0,IIID!C38=0)),"",IF(AND(AC38&gt;0,AND(IIIB!C38=0,IIIC1!C38=0,IIIC2!C38=0,IIID!C38=0)),"x",""))</f>
        <v/>
      </c>
    </row>
    <row r="39" spans="1:31" ht="26.1" hidden="1" customHeight="1">
      <c r="A39" s="413" t="s">
        <v>844</v>
      </c>
      <c r="B39" s="414"/>
      <c r="C39" s="414"/>
      <c r="D39" s="414"/>
      <c r="E39" s="414"/>
      <c r="F39" s="489"/>
      <c r="G39" s="414"/>
      <c r="H39" s="489"/>
      <c r="I39" s="414"/>
      <c r="J39" s="489"/>
      <c r="K39" s="414"/>
      <c r="L39" s="489"/>
      <c r="M39" s="414"/>
      <c r="N39" s="489"/>
      <c r="O39" s="414"/>
      <c r="P39" s="414"/>
      <c r="Q39" s="414"/>
      <c r="R39" s="414"/>
      <c r="S39" s="414"/>
      <c r="T39" s="489"/>
      <c r="U39" s="414"/>
      <c r="V39" s="489"/>
      <c r="W39" s="414"/>
      <c r="X39" s="489"/>
      <c r="Y39" s="659"/>
      <c r="Z39" s="686"/>
      <c r="AA39" s="659"/>
      <c r="AB39" s="659"/>
      <c r="AC39" s="664"/>
      <c r="AD39" s="135" t="str">
        <f t="shared" ref="AD39:AD61" si="5">IF(AND(AC39&gt;0,Q39=0),"x","")</f>
        <v/>
      </c>
      <c r="AE39" s="135" t="str">
        <f>IF(AND(AC39=0,AND(IIIB!C39=0,IIIC1!C39=0,IIIC2!C39=0,IIID!C39=0)),"",IF(AND(AC39&gt;0,AND(IIIB!C39=0,IIIC1!C39=0,IIIC2!C39=0,IIID!C39=0)),"x",""))</f>
        <v/>
      </c>
    </row>
    <row r="40" spans="1:31" ht="26.1" hidden="1" customHeight="1">
      <c r="A40" s="413" t="s">
        <v>849</v>
      </c>
      <c r="B40" s="414"/>
      <c r="C40" s="414"/>
      <c r="D40" s="414"/>
      <c r="E40" s="414"/>
      <c r="F40" s="489"/>
      <c r="G40" s="414"/>
      <c r="H40" s="489"/>
      <c r="I40" s="414"/>
      <c r="J40" s="489"/>
      <c r="K40" s="414"/>
      <c r="L40" s="489"/>
      <c r="M40" s="414"/>
      <c r="N40" s="489"/>
      <c r="O40" s="414"/>
      <c r="P40" s="414"/>
      <c r="Q40" s="414"/>
      <c r="R40" s="414"/>
      <c r="S40" s="414"/>
      <c r="T40" s="489"/>
      <c r="U40" s="414"/>
      <c r="V40" s="489"/>
      <c r="W40" s="414"/>
      <c r="X40" s="489"/>
      <c r="Y40" s="659"/>
      <c r="Z40" s="686"/>
      <c r="AA40" s="659"/>
      <c r="AB40" s="659"/>
      <c r="AC40" s="664"/>
      <c r="AD40" s="135" t="str">
        <f t="shared" si="5"/>
        <v/>
      </c>
      <c r="AE40" s="135" t="str">
        <f>IF(AND(AC40=0,AND(IIIB!C40=0,IIIC1!C40=0,IIIC2!C40=0,IIID!C40=0)),"",IF(AND(AC40&gt;0,AND(IIIB!C40=0,IIIC1!C40=0,IIIC2!C40=0,IIID!C40=0)),"x",""))</f>
        <v/>
      </c>
    </row>
    <row r="41" spans="1:31" ht="26.1" hidden="1" customHeight="1">
      <c r="A41" s="413" t="s">
        <v>859</v>
      </c>
      <c r="B41" s="414"/>
      <c r="C41" s="414"/>
      <c r="D41" s="414"/>
      <c r="E41" s="414"/>
      <c r="F41" s="489"/>
      <c r="G41" s="414"/>
      <c r="H41" s="489"/>
      <c r="I41" s="414"/>
      <c r="J41" s="489"/>
      <c r="K41" s="414"/>
      <c r="L41" s="489"/>
      <c r="M41" s="414"/>
      <c r="N41" s="489"/>
      <c r="O41" s="414"/>
      <c r="P41" s="414"/>
      <c r="Q41" s="414"/>
      <c r="R41" s="414"/>
      <c r="S41" s="414"/>
      <c r="T41" s="489"/>
      <c r="U41" s="414"/>
      <c r="V41" s="489"/>
      <c r="W41" s="414"/>
      <c r="X41" s="489"/>
      <c r="Y41" s="659"/>
      <c r="Z41" s="686"/>
      <c r="AA41" s="659"/>
      <c r="AB41" s="659"/>
      <c r="AC41" s="664"/>
      <c r="AD41" s="135" t="str">
        <f t="shared" si="5"/>
        <v/>
      </c>
      <c r="AE41" s="135" t="str">
        <f>IF(AND(AC41=0,AND(IIIB!C41=0,IIIC1!C41=0,IIIC2!C41=0,IIID!C41=0)),"",IF(AND(AC41&gt;0,AND(IIIB!C41=0,IIIC1!C41=0,IIIC2!C41=0,IIID!C41=0)),"x",""))</f>
        <v/>
      </c>
    </row>
    <row r="42" spans="1:31" ht="26.1" hidden="1" customHeight="1">
      <c r="A42" s="413" t="s">
        <v>871</v>
      </c>
      <c r="B42" s="414"/>
      <c r="C42" s="414"/>
      <c r="D42" s="414"/>
      <c r="E42" s="414"/>
      <c r="F42" s="489"/>
      <c r="G42" s="414"/>
      <c r="H42" s="489"/>
      <c r="I42" s="414"/>
      <c r="J42" s="489"/>
      <c r="K42" s="414"/>
      <c r="L42" s="489"/>
      <c r="M42" s="414"/>
      <c r="N42" s="489"/>
      <c r="O42" s="414"/>
      <c r="P42" s="414"/>
      <c r="Q42" s="414"/>
      <c r="R42" s="414"/>
      <c r="S42" s="414"/>
      <c r="T42" s="489"/>
      <c r="U42" s="414"/>
      <c r="V42" s="489"/>
      <c r="W42" s="414"/>
      <c r="X42" s="489"/>
      <c r="Y42" s="659"/>
      <c r="Z42" s="686"/>
      <c r="AA42" s="659"/>
      <c r="AB42" s="659"/>
      <c r="AC42" s="664"/>
      <c r="AD42" s="135" t="str">
        <f t="shared" si="5"/>
        <v/>
      </c>
      <c r="AE42" s="135" t="str">
        <f>IF(AND(AC42=0,AND(IIIB!C42=0,IIIC1!C42=0,IIIC2!C42=0,IIID!C42=0)),"",IF(AND(AC42&gt;0,AND(IIIB!C42=0,IIIC1!C42=0,IIIC2!C42=0,IIID!C42=0)),"x",""))</f>
        <v/>
      </c>
    </row>
    <row r="43" spans="1:31" ht="26.1" hidden="1" customHeight="1">
      <c r="A43" s="413" t="s">
        <v>1245</v>
      </c>
      <c r="B43" s="414"/>
      <c r="C43" s="414"/>
      <c r="D43" s="414"/>
      <c r="E43" s="414"/>
      <c r="F43" s="489"/>
      <c r="G43" s="414"/>
      <c r="H43" s="489"/>
      <c r="I43" s="414"/>
      <c r="J43" s="489"/>
      <c r="K43" s="414"/>
      <c r="L43" s="489"/>
      <c r="M43" s="414"/>
      <c r="N43" s="489"/>
      <c r="O43" s="414"/>
      <c r="P43" s="414"/>
      <c r="Q43" s="414"/>
      <c r="R43" s="414"/>
      <c r="S43" s="414"/>
      <c r="T43" s="489"/>
      <c r="U43" s="414"/>
      <c r="V43" s="489"/>
      <c r="W43" s="414"/>
      <c r="X43" s="489"/>
      <c r="Y43" s="659"/>
      <c r="Z43" s="686"/>
      <c r="AA43" s="659"/>
      <c r="AB43" s="659"/>
      <c r="AC43" s="664"/>
      <c r="AD43" s="135" t="str">
        <f t="shared" si="5"/>
        <v/>
      </c>
      <c r="AE43" s="135" t="str">
        <f>IF(AND(AC43=0,AND(IIIB!C43=0,IIIC1!C43=0,IIIC2!C43=0,IIID!C43=0)),"",IF(AND(AC43&gt;0,AND(IIIB!C43=0,IIIC1!C43=0,IIIC2!C43=0,IIID!C43=0)),"x",""))</f>
        <v/>
      </c>
    </row>
    <row r="44" spans="1:31" ht="26.1" hidden="1" customHeight="1">
      <c r="A44" s="413" t="s">
        <v>1246</v>
      </c>
      <c r="B44" s="414"/>
      <c r="C44" s="414"/>
      <c r="D44" s="414"/>
      <c r="E44" s="414"/>
      <c r="F44" s="489"/>
      <c r="G44" s="414"/>
      <c r="H44" s="489"/>
      <c r="I44" s="414"/>
      <c r="J44" s="489"/>
      <c r="K44" s="414"/>
      <c r="L44" s="489"/>
      <c r="M44" s="414"/>
      <c r="N44" s="489"/>
      <c r="O44" s="414"/>
      <c r="P44" s="414"/>
      <c r="Q44" s="414"/>
      <c r="R44" s="414"/>
      <c r="S44" s="414"/>
      <c r="T44" s="489"/>
      <c r="U44" s="414"/>
      <c r="V44" s="489"/>
      <c r="W44" s="414"/>
      <c r="X44" s="489"/>
      <c r="Y44" s="659"/>
      <c r="Z44" s="686"/>
      <c r="AA44" s="659"/>
      <c r="AB44" s="659"/>
      <c r="AC44" s="664"/>
      <c r="AD44" s="135" t="str">
        <f t="shared" si="5"/>
        <v/>
      </c>
      <c r="AE44" s="135" t="str">
        <f>IF(AND(AC44=0,AND(IIIB!C44=0,IIIC1!C44=0,IIIC2!C44=0,IIID!C44=0)),"",IF(AND(AC44&gt;0,AND(IIIB!C44=0,IIIC1!C44=0,IIIC2!C44=0,IIID!C44=0)),"x",""))</f>
        <v/>
      </c>
    </row>
    <row r="45" spans="1:31" ht="26.1" hidden="1" customHeight="1">
      <c r="A45" s="413" t="s">
        <v>1247</v>
      </c>
      <c r="B45" s="414"/>
      <c r="C45" s="414"/>
      <c r="D45" s="414"/>
      <c r="E45" s="414"/>
      <c r="F45" s="489"/>
      <c r="G45" s="414"/>
      <c r="H45" s="489"/>
      <c r="I45" s="414"/>
      <c r="J45" s="489"/>
      <c r="K45" s="414"/>
      <c r="L45" s="489"/>
      <c r="M45" s="414"/>
      <c r="N45" s="489"/>
      <c r="O45" s="414"/>
      <c r="P45" s="414"/>
      <c r="Q45" s="414"/>
      <c r="R45" s="414"/>
      <c r="S45" s="414"/>
      <c r="T45" s="489"/>
      <c r="U45" s="414"/>
      <c r="V45" s="489"/>
      <c r="W45" s="414"/>
      <c r="X45" s="489"/>
      <c r="Y45" s="659"/>
      <c r="Z45" s="686"/>
      <c r="AA45" s="659"/>
      <c r="AB45" s="659"/>
      <c r="AC45" s="664"/>
      <c r="AD45" s="135" t="str">
        <f t="shared" si="5"/>
        <v/>
      </c>
      <c r="AE45" s="135" t="str">
        <f>IF(AND(AC45=0,AND(IIIB!C45=0,IIIC1!C45=0,IIIC2!C45=0,IIID!C45=0)),"",IF(AND(AC45&gt;0,AND(IIIB!C45=0,IIIC1!C45=0,IIIC2!C45=0,IIID!C45=0)),"x",""))</f>
        <v/>
      </c>
    </row>
    <row r="46" spans="1:31" ht="26.1" hidden="1" customHeight="1">
      <c r="A46" s="413" t="s">
        <v>902</v>
      </c>
      <c r="B46" s="414"/>
      <c r="C46" s="414"/>
      <c r="D46" s="414"/>
      <c r="E46" s="414"/>
      <c r="F46" s="489"/>
      <c r="G46" s="414"/>
      <c r="H46" s="489"/>
      <c r="I46" s="414"/>
      <c r="J46" s="489"/>
      <c r="K46" s="414"/>
      <c r="L46" s="489"/>
      <c r="M46" s="414"/>
      <c r="N46" s="489"/>
      <c r="O46" s="414"/>
      <c r="P46" s="414"/>
      <c r="Q46" s="414"/>
      <c r="R46" s="414"/>
      <c r="S46" s="414"/>
      <c r="T46" s="489"/>
      <c r="U46" s="414"/>
      <c r="V46" s="489"/>
      <c r="W46" s="414"/>
      <c r="X46" s="489"/>
      <c r="Y46" s="659"/>
      <c r="Z46" s="686"/>
      <c r="AA46" s="659"/>
      <c r="AB46" s="659"/>
      <c r="AC46" s="664"/>
      <c r="AD46" s="135" t="str">
        <f t="shared" si="5"/>
        <v/>
      </c>
      <c r="AE46" s="135" t="str">
        <f>IF(AND(AC46=0,AND(IIIB!C46=0,IIIC1!C46=0,IIIC2!C46=0,IIID!C46=0)),"",IF(AND(AC46&gt;0,AND(IIIB!C46=0,IIIC1!C46=0,IIIC2!C46=0,IIID!C46=0)),"x",""))</f>
        <v/>
      </c>
    </row>
    <row r="47" spans="1:31" ht="26.1" hidden="1" customHeight="1">
      <c r="A47" s="413" t="s">
        <v>1248</v>
      </c>
      <c r="B47" s="414"/>
      <c r="C47" s="414"/>
      <c r="D47" s="414"/>
      <c r="E47" s="414"/>
      <c r="F47" s="489"/>
      <c r="G47" s="414"/>
      <c r="H47" s="489"/>
      <c r="I47" s="414"/>
      <c r="J47" s="489"/>
      <c r="K47" s="414"/>
      <c r="L47" s="489"/>
      <c r="M47" s="414"/>
      <c r="N47" s="489"/>
      <c r="O47" s="414"/>
      <c r="P47" s="414"/>
      <c r="Q47" s="414"/>
      <c r="R47" s="414"/>
      <c r="S47" s="414"/>
      <c r="T47" s="489"/>
      <c r="U47" s="414"/>
      <c r="V47" s="489"/>
      <c r="W47" s="414"/>
      <c r="X47" s="489"/>
      <c r="Y47" s="659"/>
      <c r="Z47" s="686"/>
      <c r="AA47" s="659"/>
      <c r="AB47" s="659"/>
      <c r="AC47" s="664"/>
      <c r="AD47" s="135" t="str">
        <f t="shared" si="5"/>
        <v/>
      </c>
      <c r="AE47" s="135" t="str">
        <f>IF(AND(AC47=0,AND(IIIB!C47=0,IIIC1!C47=0,IIIC2!C47=0,IIID!C47=0)),"",IF(AND(AC47&gt;0,AND(IIIB!C47=0,IIIC1!C47=0,IIIC2!C47=0,IIID!C47=0)),"x",""))</f>
        <v/>
      </c>
    </row>
    <row r="48" spans="1:31" ht="26.1" hidden="1" customHeight="1">
      <c r="A48" s="413" t="s">
        <v>917</v>
      </c>
      <c r="B48" s="414"/>
      <c r="C48" s="414"/>
      <c r="D48" s="414"/>
      <c r="E48" s="414"/>
      <c r="F48" s="489"/>
      <c r="G48" s="414"/>
      <c r="H48" s="489"/>
      <c r="I48" s="414"/>
      <c r="J48" s="489"/>
      <c r="K48" s="414"/>
      <c r="L48" s="489"/>
      <c r="M48" s="414"/>
      <c r="N48" s="489"/>
      <c r="O48" s="414"/>
      <c r="P48" s="414"/>
      <c r="Q48" s="414"/>
      <c r="R48" s="414"/>
      <c r="S48" s="414"/>
      <c r="T48" s="489"/>
      <c r="U48" s="414"/>
      <c r="V48" s="489"/>
      <c r="W48" s="414"/>
      <c r="X48" s="489"/>
      <c r="Y48" s="659"/>
      <c r="Z48" s="686"/>
      <c r="AA48" s="659"/>
      <c r="AB48" s="659"/>
      <c r="AC48" s="664"/>
      <c r="AD48" s="135" t="str">
        <f t="shared" si="5"/>
        <v/>
      </c>
      <c r="AE48" s="135" t="str">
        <f>IF(AND(AC48=0,AND(IIIB!C48=0,IIIC1!C48=0,IIIC2!C48=0,IIID!C48=0)),"",IF(AND(AC48&gt;0,AND(IIIB!C48=0,IIIC1!C48=0,IIIC2!C48=0,IIID!C48=0)),"x",""))</f>
        <v/>
      </c>
    </row>
    <row r="49" spans="1:31" ht="26.1" hidden="1" customHeight="1">
      <c r="A49" s="131" t="s">
        <v>1249</v>
      </c>
      <c r="B49" s="414"/>
      <c r="C49" s="414"/>
      <c r="D49" s="414"/>
      <c r="E49" s="414"/>
      <c r="F49" s="489"/>
      <c r="G49" s="414"/>
      <c r="H49" s="489"/>
      <c r="I49" s="414"/>
      <c r="J49" s="489"/>
      <c r="K49" s="414"/>
      <c r="L49" s="489"/>
      <c r="M49" s="414"/>
      <c r="N49" s="489"/>
      <c r="O49" s="414"/>
      <c r="P49" s="414"/>
      <c r="Q49" s="414"/>
      <c r="R49" s="414"/>
      <c r="S49" s="414"/>
      <c r="T49" s="489"/>
      <c r="U49" s="414"/>
      <c r="V49" s="489"/>
      <c r="W49" s="414"/>
      <c r="X49" s="489"/>
      <c r="Y49" s="659"/>
      <c r="Z49" s="686"/>
      <c r="AA49" s="659"/>
      <c r="AB49" s="659"/>
      <c r="AC49" s="664"/>
      <c r="AD49" s="135" t="str">
        <f t="shared" si="5"/>
        <v/>
      </c>
      <c r="AE49" s="135" t="str">
        <f>IF(AND(AC49=0,AND(IIIB!C49=0,IIIC1!C49=0,IIIC2!C49=0,IIID!C49=0)),"",IF(AND(AC49&gt;0,AND(IIIB!C49=0,IIIC1!C49=0,IIIC2!C49=0,IIID!C49=0)),"x",""))</f>
        <v/>
      </c>
    </row>
    <row r="50" spans="1:31" ht="26.1" hidden="1" customHeight="1">
      <c r="A50" s="131" t="s">
        <v>1250</v>
      </c>
      <c r="B50" s="414"/>
      <c r="C50" s="414"/>
      <c r="D50" s="414"/>
      <c r="E50" s="414"/>
      <c r="F50" s="489"/>
      <c r="G50" s="414"/>
      <c r="H50" s="489"/>
      <c r="I50" s="414"/>
      <c r="J50" s="489"/>
      <c r="K50" s="414"/>
      <c r="L50" s="489"/>
      <c r="M50" s="414"/>
      <c r="N50" s="489"/>
      <c r="O50" s="414"/>
      <c r="P50" s="414"/>
      <c r="Q50" s="414"/>
      <c r="R50" s="414"/>
      <c r="S50" s="414"/>
      <c r="T50" s="489"/>
      <c r="U50" s="414"/>
      <c r="V50" s="489"/>
      <c r="W50" s="414"/>
      <c r="X50" s="489"/>
      <c r="Y50" s="659"/>
      <c r="Z50" s="686"/>
      <c r="AA50" s="659"/>
      <c r="AB50" s="659"/>
      <c r="AC50" s="664"/>
      <c r="AD50" s="135" t="str">
        <f t="shared" si="5"/>
        <v/>
      </c>
      <c r="AE50" s="135" t="str">
        <f>IF(AND(AC50=0,AND(IIIB!C50=0,IIIC1!C50=0,IIIC2!C50=0,IIID!C50=0)),"",IF(AND(AC50&gt;0,AND(IIIB!C50=0,IIIC1!C50=0,IIIC2!C50=0,IIID!C50=0)),"x",""))</f>
        <v/>
      </c>
    </row>
    <row r="51" spans="1:31" ht="26.1" hidden="1" customHeight="1">
      <c r="A51" s="131" t="s">
        <v>1251</v>
      </c>
      <c r="B51" s="414"/>
      <c r="C51" s="414"/>
      <c r="D51" s="414"/>
      <c r="E51" s="414"/>
      <c r="F51" s="489"/>
      <c r="G51" s="414"/>
      <c r="H51" s="489"/>
      <c r="I51" s="414"/>
      <c r="J51" s="489"/>
      <c r="K51" s="414"/>
      <c r="L51" s="489"/>
      <c r="M51" s="414"/>
      <c r="N51" s="489"/>
      <c r="O51" s="414"/>
      <c r="P51" s="414"/>
      <c r="Q51" s="414"/>
      <c r="R51" s="414"/>
      <c r="S51" s="414"/>
      <c r="T51" s="489"/>
      <c r="U51" s="414"/>
      <c r="V51" s="489"/>
      <c r="W51" s="414"/>
      <c r="X51" s="489"/>
      <c r="Y51" s="659"/>
      <c r="Z51" s="686"/>
      <c r="AA51" s="659"/>
      <c r="AB51" s="659"/>
      <c r="AC51" s="664"/>
      <c r="AD51" s="135" t="str">
        <f t="shared" si="5"/>
        <v/>
      </c>
      <c r="AE51" s="135" t="str">
        <f>IF(AND(AC51=0,AND(IIIB!C51=0,IIIC1!C51=0,IIIC2!C51=0,IIID!C51=0)),"",IF(AND(AC51&gt;0,AND(IIIB!C51=0,IIIC1!C51=0,IIIC2!C51=0,IIID!C51=0)),"x",""))</f>
        <v/>
      </c>
    </row>
    <row r="52" spans="1:31" ht="26.1" hidden="1" customHeight="1">
      <c r="A52" s="131" t="s">
        <v>1252</v>
      </c>
      <c r="B52" s="414"/>
      <c r="C52" s="414"/>
      <c r="D52" s="414"/>
      <c r="E52" s="414"/>
      <c r="F52" s="489"/>
      <c r="G52" s="414"/>
      <c r="H52" s="489"/>
      <c r="I52" s="414"/>
      <c r="J52" s="489"/>
      <c r="K52" s="414"/>
      <c r="L52" s="489"/>
      <c r="M52" s="414"/>
      <c r="N52" s="489"/>
      <c r="O52" s="414"/>
      <c r="P52" s="414"/>
      <c r="Q52" s="414"/>
      <c r="R52" s="414"/>
      <c r="S52" s="414"/>
      <c r="T52" s="489"/>
      <c r="U52" s="414"/>
      <c r="V52" s="489"/>
      <c r="W52" s="414"/>
      <c r="X52" s="489"/>
      <c r="Y52" s="659"/>
      <c r="Z52" s="686"/>
      <c r="AA52" s="659"/>
      <c r="AB52" s="659"/>
      <c r="AC52" s="664"/>
      <c r="AD52" s="135" t="str">
        <f t="shared" si="5"/>
        <v/>
      </c>
      <c r="AE52" s="135" t="str">
        <f>IF(AND(AC52=0,AND(IIIB!C52=0,IIIC1!C52=0,IIIC2!C52=0,IIID!C52=0)),"",IF(AND(AC52&gt;0,AND(IIIB!C52=0,IIIC1!C52=0,IIIC2!C52=0,IIID!C52=0)),"x",""))</f>
        <v/>
      </c>
    </row>
    <row r="53" spans="1:31" ht="26.1" hidden="1" customHeight="1">
      <c r="A53" s="131" t="s">
        <v>1253</v>
      </c>
      <c r="B53" s="414"/>
      <c r="C53" s="414"/>
      <c r="D53" s="414"/>
      <c r="E53" s="414"/>
      <c r="F53" s="489"/>
      <c r="G53" s="414"/>
      <c r="H53" s="489"/>
      <c r="I53" s="414"/>
      <c r="J53" s="489"/>
      <c r="K53" s="414"/>
      <c r="L53" s="489"/>
      <c r="M53" s="414"/>
      <c r="N53" s="489"/>
      <c r="O53" s="414"/>
      <c r="P53" s="414"/>
      <c r="Q53" s="414"/>
      <c r="R53" s="414"/>
      <c r="S53" s="414"/>
      <c r="T53" s="489"/>
      <c r="U53" s="414"/>
      <c r="V53" s="489"/>
      <c r="W53" s="414"/>
      <c r="X53" s="489"/>
      <c r="Y53" s="659"/>
      <c r="Z53" s="686"/>
      <c r="AA53" s="659"/>
      <c r="AB53" s="659"/>
      <c r="AC53" s="664"/>
      <c r="AD53" s="135" t="str">
        <f t="shared" si="5"/>
        <v/>
      </c>
      <c r="AE53" s="135" t="str">
        <f>IF(AND(AC53=0,AND(IIIB!C53=0,IIIC1!C53=0,IIIC2!C53=0,IIID!C53=0)),"",IF(AND(AC53&gt;0,AND(IIIB!C53=0,IIIC1!C53=0,IIIC2!C53=0,IIID!C53=0)),"x",""))</f>
        <v/>
      </c>
    </row>
    <row r="54" spans="1:31" ht="26.1" hidden="1" customHeight="1">
      <c r="A54" s="131" t="s">
        <v>1254</v>
      </c>
      <c r="B54" s="414"/>
      <c r="C54" s="414"/>
      <c r="D54" s="414"/>
      <c r="E54" s="414"/>
      <c r="F54" s="489"/>
      <c r="G54" s="414"/>
      <c r="H54" s="489"/>
      <c r="I54" s="414"/>
      <c r="J54" s="489"/>
      <c r="K54" s="414"/>
      <c r="L54" s="489"/>
      <c r="M54" s="414"/>
      <c r="N54" s="489"/>
      <c r="O54" s="414"/>
      <c r="P54" s="414"/>
      <c r="Q54" s="414"/>
      <c r="R54" s="414"/>
      <c r="S54" s="414"/>
      <c r="T54" s="489"/>
      <c r="U54" s="414"/>
      <c r="V54" s="489"/>
      <c r="W54" s="414"/>
      <c r="X54" s="489"/>
      <c r="Y54" s="659"/>
      <c r="Z54" s="686"/>
      <c r="AA54" s="659"/>
      <c r="AB54" s="659"/>
      <c r="AC54" s="664"/>
      <c r="AD54" s="135" t="str">
        <f t="shared" si="5"/>
        <v/>
      </c>
      <c r="AE54" s="135" t="str">
        <f>IF(AND(AC54=0,AND(IIIB!C54=0,IIIC1!C54=0,IIIC2!C54=0,IIID!C54=0)),"",IF(AND(AC54&gt;0,AND(IIIB!C54=0,IIIC1!C54=0,IIIC2!C54=0,IIID!C54=0)),"x",""))</f>
        <v/>
      </c>
    </row>
    <row r="55" spans="1:31" ht="26.1" hidden="1" customHeight="1">
      <c r="A55" s="131" t="s">
        <v>1255</v>
      </c>
      <c r="B55" s="414"/>
      <c r="C55" s="414"/>
      <c r="D55" s="414"/>
      <c r="E55" s="414"/>
      <c r="F55" s="489"/>
      <c r="G55" s="414"/>
      <c r="H55" s="489"/>
      <c r="I55" s="414"/>
      <c r="J55" s="489"/>
      <c r="K55" s="414"/>
      <c r="L55" s="489"/>
      <c r="M55" s="414"/>
      <c r="N55" s="489"/>
      <c r="O55" s="414"/>
      <c r="P55" s="414"/>
      <c r="Q55" s="414"/>
      <c r="R55" s="414"/>
      <c r="S55" s="414"/>
      <c r="T55" s="489"/>
      <c r="U55" s="414"/>
      <c r="V55" s="489"/>
      <c r="W55" s="414"/>
      <c r="X55" s="489"/>
      <c r="Y55" s="659"/>
      <c r="Z55" s="686"/>
      <c r="AA55" s="659"/>
      <c r="AB55" s="659"/>
      <c r="AC55" s="664"/>
      <c r="AD55" s="135" t="str">
        <f t="shared" si="5"/>
        <v/>
      </c>
      <c r="AE55" s="135" t="str">
        <f>IF(AND(AC55=0,AND(IIIB!C55=0,IIIC1!C55=0,IIIC2!C55=0,IIID!C55=0)),"",IF(AND(AC55&gt;0,AND(IIIB!C55=0,IIIC1!C55=0,IIIC2!C55=0,IIID!C55=0)),"x",""))</f>
        <v/>
      </c>
    </row>
    <row r="56" spans="1:31" ht="26.1" hidden="1" customHeight="1">
      <c r="A56" s="131" t="s">
        <v>1256</v>
      </c>
      <c r="B56" s="424"/>
      <c r="C56" s="414"/>
      <c r="D56" s="414"/>
      <c r="E56" s="414"/>
      <c r="F56" s="489"/>
      <c r="G56" s="414"/>
      <c r="H56" s="489"/>
      <c r="I56" s="414"/>
      <c r="J56" s="489"/>
      <c r="K56" s="414"/>
      <c r="L56" s="489"/>
      <c r="M56" s="414"/>
      <c r="N56" s="489"/>
      <c r="O56" s="414"/>
      <c r="P56" s="414"/>
      <c r="Q56" s="414"/>
      <c r="R56" s="489"/>
      <c r="S56" s="414"/>
      <c r="T56" s="489"/>
      <c r="U56" s="414"/>
      <c r="V56" s="489"/>
      <c r="W56" s="414"/>
      <c r="X56" s="489"/>
      <c r="Y56" s="659"/>
      <c r="Z56" s="686"/>
      <c r="AA56" s="659"/>
      <c r="AB56" s="659"/>
      <c r="AC56" s="664"/>
      <c r="AD56" s="135" t="str">
        <f t="shared" si="5"/>
        <v/>
      </c>
      <c r="AE56" s="135" t="str">
        <f>IF(AND(AC56=0,AND(IIIB!C56=0,IIIC1!C56=0,IIIC2!C56=0,IIID!C56=0)),"",IF(AND(AC56&gt;0,AND(IIIB!C56=0,IIIC1!C56=0,IIIC2!C56=0,IIID!C56=0)),"x",""))</f>
        <v/>
      </c>
    </row>
    <row r="57" spans="1:31" ht="26.1" hidden="1" customHeight="1">
      <c r="A57" s="131" t="s">
        <v>1257</v>
      </c>
      <c r="B57" s="424"/>
      <c r="C57" s="414"/>
      <c r="D57" s="414"/>
      <c r="E57" s="414"/>
      <c r="F57" s="489"/>
      <c r="G57" s="414"/>
      <c r="H57" s="489"/>
      <c r="I57" s="414"/>
      <c r="J57" s="489"/>
      <c r="K57" s="414"/>
      <c r="L57" s="489"/>
      <c r="M57" s="414"/>
      <c r="N57" s="489"/>
      <c r="O57" s="414"/>
      <c r="P57" s="414"/>
      <c r="Q57" s="414"/>
      <c r="R57" s="489"/>
      <c r="S57" s="414"/>
      <c r="T57" s="489"/>
      <c r="U57" s="414"/>
      <c r="V57" s="489"/>
      <c r="W57" s="414"/>
      <c r="X57" s="489"/>
      <c r="Y57" s="659"/>
      <c r="Z57" s="686"/>
      <c r="AA57" s="659"/>
      <c r="AB57" s="659"/>
      <c r="AC57" s="664"/>
      <c r="AD57" s="135" t="str">
        <f t="shared" si="5"/>
        <v/>
      </c>
      <c r="AE57" s="135" t="str">
        <f>IF(AND(AC57=0,AND(IIIB!C57=0,IIIC1!C57=0,IIIC2!C57=0,IIID!C57=0)),"",IF(AND(AC57&gt;0,AND(IIIB!C57=0,IIIC1!C57=0,IIIC2!C57=0,IIID!C57=0)),"x",""))</f>
        <v/>
      </c>
    </row>
    <row r="58" spans="1:31" ht="26.1" hidden="1" customHeight="1">
      <c r="A58" s="131" t="s">
        <v>1258</v>
      </c>
      <c r="B58" s="424"/>
      <c r="C58" s="414"/>
      <c r="D58" s="414"/>
      <c r="E58" s="414"/>
      <c r="F58" s="489"/>
      <c r="G58" s="414"/>
      <c r="H58" s="489"/>
      <c r="I58" s="414"/>
      <c r="J58" s="489"/>
      <c r="K58" s="414"/>
      <c r="L58" s="489"/>
      <c r="M58" s="414"/>
      <c r="N58" s="489"/>
      <c r="O58" s="414"/>
      <c r="P58" s="414"/>
      <c r="Q58" s="414"/>
      <c r="R58" s="489"/>
      <c r="S58" s="414"/>
      <c r="T58" s="489"/>
      <c r="U58" s="414"/>
      <c r="V58" s="489"/>
      <c r="W58" s="414"/>
      <c r="X58" s="489"/>
      <c r="Y58" s="659"/>
      <c r="Z58" s="686"/>
      <c r="AA58" s="659"/>
      <c r="AB58" s="659"/>
      <c r="AC58" s="664"/>
      <c r="AD58" s="135" t="str">
        <f t="shared" si="5"/>
        <v/>
      </c>
      <c r="AE58" s="135" t="str">
        <f>IF(AND(AC58=0,AND(IIIB!C58=0,IIIC1!C58=0,IIIC2!C58=0,IIID!C58=0)),"",IF(AND(AC58&gt;0,AND(IIIB!C58=0,IIIC1!C58=0,IIIC2!C58=0,IIID!C58=0)),"x",""))</f>
        <v/>
      </c>
    </row>
    <row r="59" spans="1:31"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659"/>
      <c r="Z59" s="686"/>
      <c r="AA59" s="659"/>
      <c r="AB59" s="659"/>
      <c r="AC59" s="664"/>
      <c r="AD59" s="135" t="str">
        <f t="shared" si="5"/>
        <v/>
      </c>
      <c r="AE59" s="135" t="str">
        <f>IF(AND(AC59=0,AND(IIIB!C59=0,IIIC1!C59=0,IIIC2!C59=0,IIID!C59=0)),"",IF(AND(AC59&gt;0,AND(IIIB!C59=0,IIIC1!C59=0,IIIC2!C59=0,IIID!C59=0)),"x",""))</f>
        <v/>
      </c>
    </row>
    <row r="60" spans="1:31"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659"/>
      <c r="Z60" s="686"/>
      <c r="AA60" s="659"/>
      <c r="AB60" s="659"/>
      <c r="AC60" s="664"/>
      <c r="AD60" s="135" t="str">
        <f t="shared" si="5"/>
        <v/>
      </c>
      <c r="AE60" s="135" t="str">
        <f>IF(AND(AC60=0,AND(IIIB!C60=0,IIIC1!C60=0,IIIC2!C60=0,IIID!C60=0)),"",IF(AND(AC60&gt;0,AND(IIIB!C60=0,IIIC1!C60=0,IIIC2!C60=0,IIID!C60=0)),"x",""))</f>
        <v/>
      </c>
    </row>
    <row r="61" spans="1:31"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659"/>
      <c r="Z61" s="686"/>
      <c r="AA61" s="659"/>
      <c r="AB61" s="659"/>
      <c r="AC61" s="664"/>
      <c r="AD61" s="135" t="str">
        <f t="shared" si="5"/>
        <v/>
      </c>
      <c r="AE61" s="135" t="str">
        <f>IF(AND(AC61=0,AND(IIIB!C61=0,IIIC1!C61=0,IIIC2!C61=0,IIID!C61=0)),"",IF(AND(AC61&gt;0,AND(IIIB!C61=0,IIIC1!C61=0,IIIC2!C61=0,IIID!C61=0)),"x",""))</f>
        <v/>
      </c>
    </row>
    <row r="62" spans="1:31" ht="26.1" customHeight="1" thickBot="1">
      <c r="A62" s="415" t="s">
        <v>1101</v>
      </c>
      <c r="B62" s="416">
        <f>+SUM(B7:B61)</f>
        <v>0</v>
      </c>
      <c r="C62" s="416">
        <f t="shared" ref="C62:AC62" si="6">+SUM(C7:C61)</f>
        <v>0</v>
      </c>
      <c r="D62" s="416">
        <f t="shared" si="6"/>
        <v>0</v>
      </c>
      <c r="E62" s="416">
        <f t="shared" si="6"/>
        <v>0</v>
      </c>
      <c r="F62" s="416">
        <f t="shared" si="6"/>
        <v>0</v>
      </c>
      <c r="G62" s="416">
        <f t="shared" si="6"/>
        <v>0</v>
      </c>
      <c r="H62" s="416">
        <f t="shared" si="6"/>
        <v>0</v>
      </c>
      <c r="I62" s="416">
        <f t="shared" si="6"/>
        <v>0</v>
      </c>
      <c r="J62" s="416">
        <f t="shared" si="6"/>
        <v>0</v>
      </c>
      <c r="K62" s="416">
        <f t="shared" si="6"/>
        <v>0</v>
      </c>
      <c r="L62" s="416">
        <f t="shared" si="6"/>
        <v>0</v>
      </c>
      <c r="M62" s="416">
        <f t="shared" si="6"/>
        <v>0</v>
      </c>
      <c r="N62" s="416">
        <f t="shared" si="6"/>
        <v>0</v>
      </c>
      <c r="O62" s="416">
        <f t="shared" si="6"/>
        <v>0</v>
      </c>
      <c r="P62" s="416">
        <f t="shared" si="6"/>
        <v>0</v>
      </c>
      <c r="Q62" s="416">
        <f t="shared" si="6"/>
        <v>0</v>
      </c>
      <c r="R62" s="416">
        <f t="shared" si="6"/>
        <v>0</v>
      </c>
      <c r="S62" s="416">
        <f t="shared" si="6"/>
        <v>0</v>
      </c>
      <c r="T62" s="416">
        <f t="shared" si="6"/>
        <v>0</v>
      </c>
      <c r="U62" s="416">
        <f t="shared" si="6"/>
        <v>0</v>
      </c>
      <c r="V62" s="416">
        <f t="shared" si="6"/>
        <v>0</v>
      </c>
      <c r="W62" s="416">
        <f t="shared" si="6"/>
        <v>0</v>
      </c>
      <c r="X62" s="416">
        <f t="shared" si="6"/>
        <v>0</v>
      </c>
      <c r="Y62" s="661">
        <f t="shared" si="6"/>
        <v>0</v>
      </c>
      <c r="Z62" s="665">
        <f t="shared" si="6"/>
        <v>0</v>
      </c>
      <c r="AA62" s="666">
        <f t="shared" si="6"/>
        <v>0</v>
      </c>
      <c r="AB62" s="666">
        <f t="shared" si="6"/>
        <v>0</v>
      </c>
      <c r="AC62" s="667">
        <f t="shared" si="6"/>
        <v>0</v>
      </c>
    </row>
    <row r="63" spans="1:31">
      <c r="C63" s="132"/>
      <c r="D63" s="132"/>
      <c r="E63" s="132"/>
      <c r="F63" s="132"/>
      <c r="G63" s="132"/>
      <c r="H63" s="132"/>
      <c r="I63" s="132"/>
      <c r="J63" s="132"/>
      <c r="M63" s="132"/>
      <c r="N63" s="132"/>
      <c r="O63" s="132"/>
      <c r="P63" s="132"/>
      <c r="Q63" s="132"/>
      <c r="R63" s="132"/>
      <c r="S63" s="132"/>
      <c r="T63" s="132"/>
      <c r="U63" s="132"/>
      <c r="V63" s="132"/>
    </row>
    <row r="64" spans="1:31">
      <c r="B64" s="133"/>
    </row>
    <row r="65" spans="2:27">
      <c r="B65" s="134"/>
      <c r="W65" s="132"/>
      <c r="X65" s="132"/>
      <c r="Y65" s="132"/>
      <c r="Z65" s="132"/>
      <c r="AA65" s="132"/>
    </row>
    <row r="68" spans="2:27">
      <c r="B68" s="134"/>
    </row>
    <row r="70" spans="2:27">
      <c r="B70" s="84"/>
    </row>
    <row r="71" spans="2:27" ht="13.8">
      <c r="B71" s="136"/>
    </row>
  </sheetData>
  <sheetProtection password="C3C4" sheet="1" objects="1" scenarios="1"/>
  <conditionalFormatting sqref="G1:H1">
    <cfRule type="containsText" dxfId="41" priority="3" operator="containsText" text="Errors">
      <formula>NOT(ISERROR(SEARCH("Errors",G1)))</formula>
    </cfRule>
  </conditionalFormatting>
  <dataValidations count="4">
    <dataValidation type="list" showInputMessage="1" showErrorMessage="1" sqref="A2" xr:uid="{2F97DDEF-FE10-432A-9E31-1EE9BD2C1DF8}">
      <formula1>CAU</formula1>
    </dataValidation>
    <dataValidation type="whole" allowBlank="1" showInputMessage="1" showErrorMessage="1" errorTitle="Data Validation" error="Please enter a whole number between 0 and 2147483647." sqref="B8:B55 J34:J61 B62:AC62 C39:I61 Z39:AC61 K39:Q61 B7:Q7 Z7:AC7 R34:R61 J8:J32 S7:Y61 R7:R32" xr:uid="{02F6ED7B-E519-487E-AAE5-1B45B0AF62C8}">
      <formula1>0</formula1>
      <formula2>10000000000</formula2>
    </dataValidation>
    <dataValidation type="whole" allowBlank="1" showInputMessage="1" showErrorMessage="1" errorTitle="Data Validation" error="Please enter a whole number, do not use cents." sqref="K34:Q38 K8:Q32 C8:F38 G8:I32 G34:I38 G33:R33" xr:uid="{E4D73FFC-3659-4263-9EC9-92DDE59DE8FD}">
      <formula1>-10000000000</formula1>
      <formula2>10000000000</formula2>
    </dataValidation>
    <dataValidation type="whole" allowBlank="1" showInputMessage="1" showErrorMessage="1" errorTitle="Data Validation" error="Please enter a whole number - do not use cents." sqref="Z8:AC38" xr:uid="{5AE74022-9064-46A4-9B73-7AC879C45917}">
      <formula1>-10000000000</formula1>
      <formula2>10000000000</formula2>
    </dataValidation>
  </dataValidations>
  <pageMargins left="0.5" right="0.5" top="0.75" bottom="1" header="0.5" footer="0.5"/>
  <pageSetup scale="91" fitToWidth="2" fitToHeight="2" orientation="landscape"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F3FC9-DD15-42CB-BEFB-913BA959D899}">
  <sheetPr codeName="Sheet21">
    <tabColor theme="8" tint="0.39997558519241921"/>
    <pageSetUpPr fitToPage="1"/>
  </sheetPr>
  <dimension ref="A1:AD71"/>
  <sheetViews>
    <sheetView workbookViewId="0">
      <pane xSplit="5" ySplit="17" topLeftCell="F18" activePane="bottomRight" state="frozen"/>
      <selection activeCell="D14" sqref="D14"/>
      <selection pane="topRight" activeCell="D14" sqref="D14"/>
      <selection pane="bottomLeft" activeCell="D14" sqref="D14"/>
      <selection pane="bottomRight" activeCell="AD18" sqref="AD18"/>
    </sheetView>
  </sheetViews>
  <sheetFormatPr defaultColWidth="8.88671875" defaultRowHeight="13.2"/>
  <cols>
    <col min="1" max="1" width="30.6640625" style="121" customWidth="1"/>
    <col min="2" max="5" width="15.6640625" style="121" hidden="1" customWidth="1"/>
    <col min="6" max="9" width="15.6640625" style="121" customWidth="1"/>
    <col min="10" max="13" width="15.6640625" style="121" hidden="1" customWidth="1"/>
    <col min="14" max="25" width="15.6640625" style="121" customWidth="1"/>
    <col min="26" max="29" width="25.6640625" style="121" customWidth="1"/>
    <col min="30" max="30" width="8.88671875" style="135"/>
    <col min="31" max="16384" width="8.88671875" style="121"/>
  </cols>
  <sheetData>
    <row r="1" spans="1:30" ht="13.8" thickBot="1">
      <c r="A1" s="119" t="s">
        <v>1286</v>
      </c>
      <c r="B1" s="120"/>
      <c r="C1" s="120"/>
      <c r="G1" s="149" t="str">
        <f>IF('Compliance Issues'!J3="x","Errors exist, see the Compliance Issues tab.","")</f>
        <v/>
      </c>
      <c r="H1" s="149"/>
      <c r="I1" s="122"/>
      <c r="J1" s="123"/>
      <c r="K1" s="123"/>
      <c r="L1" s="123"/>
      <c r="M1" s="123"/>
      <c r="N1" s="123"/>
      <c r="O1" s="123"/>
      <c r="P1" s="123"/>
      <c r="Q1" s="123"/>
      <c r="R1" s="123"/>
      <c r="S1" s="123"/>
      <c r="T1" s="123"/>
      <c r="U1" s="123"/>
      <c r="V1" s="123"/>
      <c r="W1" s="123"/>
      <c r="X1" s="123"/>
      <c r="Y1" s="123"/>
      <c r="Z1" s="123"/>
      <c r="AA1" s="123"/>
    </row>
    <row r="2" spans="1:30" ht="16.2" thickBot="1">
      <c r="A2" s="117">
        <f>IIIB!A2</f>
        <v>0</v>
      </c>
      <c r="B2" s="120"/>
      <c r="C2" s="124" t="str">
        <f>IIIB!C2</f>
        <v>January 2021</v>
      </c>
      <c r="G2" s="125" t="str">
        <f>LOOKUP(C2,'Addl Info'!A21:A34,'Addl Info'!B21:B34)</f>
        <v>01-2021 - 12-2021</v>
      </c>
      <c r="H2" s="503"/>
      <c r="I2" s="126" t="e">
        <f>IF(G2="Non-Submission Period",0,LOOKUP(A2,Allocations!A5:A125,Allocations!N5:N125))</f>
        <v>#N/A</v>
      </c>
      <c r="J2" s="496"/>
      <c r="K2" s="123"/>
      <c r="L2" s="123"/>
      <c r="M2" s="123"/>
      <c r="N2" s="123"/>
      <c r="O2" s="123"/>
      <c r="P2" s="123"/>
      <c r="Q2" s="123"/>
      <c r="R2" s="123"/>
      <c r="S2" s="123"/>
      <c r="T2" s="123"/>
      <c r="U2" s="123"/>
      <c r="V2" s="123"/>
      <c r="W2" s="123"/>
      <c r="X2" s="123"/>
      <c r="Y2" s="123"/>
      <c r="Z2" s="123"/>
      <c r="AA2" s="123"/>
    </row>
    <row r="3" spans="1:30">
      <c r="A3" s="123"/>
      <c r="B3" s="123"/>
      <c r="C3" s="123"/>
      <c r="D3" s="123"/>
      <c r="E3" s="123"/>
      <c r="F3" s="123"/>
      <c r="G3" s="127" t="s">
        <v>1225</v>
      </c>
      <c r="H3" s="127"/>
      <c r="I3" s="128" t="e">
        <f>I2-Q62</f>
        <v>#N/A</v>
      </c>
      <c r="J3" s="497"/>
      <c r="K3" s="123"/>
      <c r="L3" s="123"/>
      <c r="M3" s="123"/>
      <c r="N3" s="123"/>
      <c r="O3" s="123"/>
      <c r="P3" s="123"/>
      <c r="Q3" s="123"/>
      <c r="R3" s="123"/>
      <c r="S3" s="123"/>
      <c r="T3" s="123"/>
      <c r="U3" s="123"/>
      <c r="V3" s="123"/>
      <c r="W3" s="123"/>
      <c r="X3" s="123"/>
      <c r="Y3" s="123"/>
      <c r="Z3" s="123"/>
      <c r="AA3" s="123"/>
    </row>
    <row r="4" spans="1:30">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row>
    <row r="5" spans="1:30" ht="13.8" thickBot="1">
      <c r="A5" s="129"/>
      <c r="B5" s="129"/>
      <c r="C5" s="129"/>
      <c r="D5" s="129"/>
      <c r="E5" s="129"/>
      <c r="F5" s="129"/>
      <c r="G5" s="129"/>
      <c r="H5" s="129"/>
      <c r="I5" s="129"/>
      <c r="J5" s="129"/>
      <c r="K5" s="129"/>
      <c r="L5" s="129"/>
      <c r="M5" s="129"/>
      <c r="N5" s="129"/>
      <c r="O5" s="129"/>
      <c r="P5" s="129"/>
      <c r="Q5" s="129"/>
      <c r="R5" s="129"/>
      <c r="S5" s="129"/>
      <c r="T5" s="129"/>
      <c r="U5" s="129"/>
      <c r="V5" s="129"/>
      <c r="W5" s="129"/>
      <c r="X5" s="129"/>
      <c r="Y5" s="130"/>
      <c r="Z5" s="123"/>
      <c r="AA5" s="123"/>
    </row>
    <row r="6" spans="1:30" ht="77.099999999999994" customHeight="1">
      <c r="A6" s="539" t="s">
        <v>1226</v>
      </c>
      <c r="B6" s="539" t="s">
        <v>1454</v>
      </c>
      <c r="C6" s="539" t="s">
        <v>1455</v>
      </c>
      <c r="D6" s="539" t="s">
        <v>1227</v>
      </c>
      <c r="E6" s="539" t="s">
        <v>1228</v>
      </c>
      <c r="F6" s="539" t="s">
        <v>1430</v>
      </c>
      <c r="G6" s="539" t="s">
        <v>1080</v>
      </c>
      <c r="H6" s="539" t="s">
        <v>1431</v>
      </c>
      <c r="I6" s="539" t="s">
        <v>1082</v>
      </c>
      <c r="J6" s="539" t="s">
        <v>1432</v>
      </c>
      <c r="K6" s="539" t="s">
        <v>1433</v>
      </c>
      <c r="L6" s="539" t="s">
        <v>1434</v>
      </c>
      <c r="M6" s="539" t="s">
        <v>1229</v>
      </c>
      <c r="N6" s="539" t="s">
        <v>1435</v>
      </c>
      <c r="O6" s="539" t="s">
        <v>1084</v>
      </c>
      <c r="P6" s="721" t="s">
        <v>1465</v>
      </c>
      <c r="Q6" s="721" t="s">
        <v>1085</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row>
    <row r="7" spans="1:30" ht="26.1" hidden="1" customHeight="1">
      <c r="A7" s="413" t="s">
        <v>357</v>
      </c>
      <c r="B7" s="414"/>
      <c r="C7" s="414"/>
      <c r="D7" s="414"/>
      <c r="E7" s="414"/>
      <c r="F7" s="489"/>
      <c r="G7" s="414"/>
      <c r="H7" s="489"/>
      <c r="I7" s="414"/>
      <c r="J7" s="489"/>
      <c r="K7" s="414"/>
      <c r="L7" s="489"/>
      <c r="M7" s="414"/>
      <c r="N7" s="489"/>
      <c r="O7" s="414"/>
      <c r="P7" s="489"/>
      <c r="Q7" s="414"/>
      <c r="R7" s="489"/>
      <c r="S7" s="414"/>
      <c r="T7" s="489"/>
      <c r="U7" s="414"/>
      <c r="V7" s="489"/>
      <c r="W7" s="414"/>
      <c r="X7" s="489"/>
      <c r="Y7" s="659"/>
      <c r="Z7" s="662"/>
      <c r="AA7" s="663"/>
      <c r="AB7" s="663"/>
      <c r="AC7" s="664"/>
      <c r="AD7" s="135" t="e">
        <f>IF(AND(AC7&gt;0,(#REF!+Q7)=0),"x","")</f>
        <v>#REF!</v>
      </c>
    </row>
    <row r="8" spans="1:30" ht="26.1" hidden="1" customHeight="1">
      <c r="A8" s="413" t="s">
        <v>360</v>
      </c>
      <c r="B8" s="414"/>
      <c r="C8" s="414"/>
      <c r="D8" s="414"/>
      <c r="E8" s="414"/>
      <c r="F8" s="489"/>
      <c r="G8" s="414"/>
      <c r="H8" s="489"/>
      <c r="I8" s="414"/>
      <c r="J8" s="489"/>
      <c r="K8" s="414"/>
      <c r="L8" s="489"/>
      <c r="M8" s="414"/>
      <c r="N8" s="489"/>
      <c r="O8" s="414"/>
      <c r="P8" s="489"/>
      <c r="Q8" s="414"/>
      <c r="R8" s="489"/>
      <c r="S8" s="414"/>
      <c r="T8" s="489"/>
      <c r="U8" s="414"/>
      <c r="V8" s="489"/>
      <c r="W8" s="414"/>
      <c r="X8" s="489"/>
      <c r="Y8" s="659"/>
      <c r="Z8" s="662"/>
      <c r="AA8" s="663"/>
      <c r="AB8" s="663"/>
      <c r="AC8" s="664"/>
      <c r="AD8" s="135" t="e">
        <f>IF(AND(AC8&gt;0,(#REF!+Q8)=0),"x","")</f>
        <v>#REF!</v>
      </c>
    </row>
    <row r="9" spans="1:30" ht="26.1" hidden="1" customHeight="1">
      <c r="A9" s="413" t="s">
        <v>368</v>
      </c>
      <c r="B9" s="414"/>
      <c r="C9" s="414"/>
      <c r="D9" s="414"/>
      <c r="E9" s="414"/>
      <c r="F9" s="489"/>
      <c r="G9" s="414"/>
      <c r="H9" s="489"/>
      <c r="I9" s="414"/>
      <c r="J9" s="489"/>
      <c r="K9" s="414"/>
      <c r="L9" s="489"/>
      <c r="M9" s="414"/>
      <c r="N9" s="489"/>
      <c r="O9" s="414"/>
      <c r="P9" s="489"/>
      <c r="Q9" s="414"/>
      <c r="R9" s="489"/>
      <c r="S9" s="414"/>
      <c r="T9" s="489"/>
      <c r="U9" s="414"/>
      <c r="V9" s="489"/>
      <c r="W9" s="414"/>
      <c r="X9" s="489"/>
      <c r="Y9" s="659"/>
      <c r="Z9" s="662"/>
      <c r="AA9" s="663"/>
      <c r="AB9" s="663"/>
      <c r="AC9" s="664"/>
      <c r="AD9" s="135" t="e">
        <f>IF(AND(AC9&gt;0,(#REF!+Q9)=0),"x","")</f>
        <v>#REF!</v>
      </c>
    </row>
    <row r="10" spans="1:30" ht="26.1" hidden="1" customHeight="1">
      <c r="A10" s="413" t="s">
        <v>376</v>
      </c>
      <c r="B10" s="414"/>
      <c r="C10" s="414"/>
      <c r="D10" s="414"/>
      <c r="E10" s="414"/>
      <c r="F10" s="489"/>
      <c r="G10" s="414"/>
      <c r="H10" s="489"/>
      <c r="I10" s="414"/>
      <c r="J10" s="489"/>
      <c r="K10" s="414"/>
      <c r="L10" s="489"/>
      <c r="M10" s="414"/>
      <c r="N10" s="489"/>
      <c r="O10" s="414"/>
      <c r="P10" s="489"/>
      <c r="Q10" s="414"/>
      <c r="R10" s="489"/>
      <c r="S10" s="414"/>
      <c r="T10" s="489"/>
      <c r="U10" s="414"/>
      <c r="V10" s="489"/>
      <c r="W10" s="414"/>
      <c r="X10" s="489"/>
      <c r="Y10" s="659"/>
      <c r="Z10" s="662"/>
      <c r="AA10" s="663"/>
      <c r="AB10" s="663"/>
      <c r="AC10" s="664"/>
      <c r="AD10" s="135" t="e">
        <f>IF(AND(AC10&gt;0,(#REF!+Q10)=0),"x","")</f>
        <v>#REF!</v>
      </c>
    </row>
    <row r="11" spans="1:30" ht="26.1" hidden="1" customHeight="1">
      <c r="A11" s="413" t="s">
        <v>1233</v>
      </c>
      <c r="B11" s="414"/>
      <c r="C11" s="414"/>
      <c r="D11" s="414"/>
      <c r="E11" s="414"/>
      <c r="F11" s="489"/>
      <c r="G11" s="414"/>
      <c r="H11" s="489"/>
      <c r="I11" s="414"/>
      <c r="J11" s="489"/>
      <c r="K11" s="414"/>
      <c r="L11" s="489"/>
      <c r="M11" s="414"/>
      <c r="N11" s="489"/>
      <c r="O11" s="414"/>
      <c r="P11" s="489"/>
      <c r="Q11" s="414"/>
      <c r="R11" s="489"/>
      <c r="S11" s="414"/>
      <c r="T11" s="489"/>
      <c r="U11" s="414"/>
      <c r="V11" s="489"/>
      <c r="W11" s="414"/>
      <c r="X11" s="489"/>
      <c r="Y11" s="659"/>
      <c r="Z11" s="662"/>
      <c r="AA11" s="663"/>
      <c r="AB11" s="663"/>
      <c r="AC11" s="664"/>
      <c r="AD11" s="135" t="e">
        <f>IF(AND(AC11&gt;0,(#REF!+Q11)=0),"x","")</f>
        <v>#REF!</v>
      </c>
    </row>
    <row r="12" spans="1:30" ht="26.1" hidden="1" customHeight="1">
      <c r="A12" s="413" t="s">
        <v>407</v>
      </c>
      <c r="B12" s="414"/>
      <c r="C12" s="414"/>
      <c r="D12" s="414"/>
      <c r="E12" s="414"/>
      <c r="F12" s="489"/>
      <c r="G12" s="414"/>
      <c r="H12" s="489"/>
      <c r="I12" s="414"/>
      <c r="J12" s="489"/>
      <c r="K12" s="414"/>
      <c r="L12" s="489"/>
      <c r="M12" s="414"/>
      <c r="N12" s="489"/>
      <c r="O12" s="414"/>
      <c r="P12" s="489"/>
      <c r="Q12" s="414"/>
      <c r="R12" s="489"/>
      <c r="S12" s="414"/>
      <c r="T12" s="489"/>
      <c r="U12" s="414"/>
      <c r="V12" s="489"/>
      <c r="W12" s="414"/>
      <c r="X12" s="489"/>
      <c r="Y12" s="659"/>
      <c r="Z12" s="662"/>
      <c r="AA12" s="663"/>
      <c r="AB12" s="663"/>
      <c r="AC12" s="664"/>
      <c r="AD12" s="135" t="e">
        <f>IF(AND(AC12&gt;0,(#REF!+Q12)=0),"x","")</f>
        <v>#REF!</v>
      </c>
    </row>
    <row r="13" spans="1:30" ht="26.1" hidden="1" customHeight="1">
      <c r="A13" s="413" t="s">
        <v>411</v>
      </c>
      <c r="B13" s="414"/>
      <c r="C13" s="414"/>
      <c r="D13" s="414"/>
      <c r="E13" s="414"/>
      <c r="F13" s="489"/>
      <c r="G13" s="414"/>
      <c r="H13" s="489"/>
      <c r="I13" s="414"/>
      <c r="J13" s="489"/>
      <c r="K13" s="414"/>
      <c r="L13" s="489"/>
      <c r="M13" s="414"/>
      <c r="N13" s="489"/>
      <c r="O13" s="414"/>
      <c r="P13" s="489"/>
      <c r="Q13" s="414"/>
      <c r="R13" s="489"/>
      <c r="S13" s="414"/>
      <c r="T13" s="489"/>
      <c r="U13" s="414"/>
      <c r="V13" s="489"/>
      <c r="W13" s="414"/>
      <c r="X13" s="489"/>
      <c r="Y13" s="659"/>
      <c r="Z13" s="662"/>
      <c r="AA13" s="663"/>
      <c r="AB13" s="663"/>
      <c r="AC13" s="664"/>
      <c r="AD13" s="135" t="e">
        <f>IF(AND(AC13&gt;0,(#REF!+Q13)=0),"x","")</f>
        <v>#REF!</v>
      </c>
    </row>
    <row r="14" spans="1:30" ht="26.1" hidden="1" customHeight="1">
      <c r="A14" s="413" t="s">
        <v>413</v>
      </c>
      <c r="B14" s="414"/>
      <c r="C14" s="414"/>
      <c r="D14" s="414"/>
      <c r="E14" s="414"/>
      <c r="F14" s="489"/>
      <c r="G14" s="414"/>
      <c r="H14" s="489"/>
      <c r="I14" s="414"/>
      <c r="J14" s="489"/>
      <c r="K14" s="414"/>
      <c r="L14" s="489"/>
      <c r="M14" s="414"/>
      <c r="N14" s="489"/>
      <c r="O14" s="414"/>
      <c r="P14" s="489"/>
      <c r="Q14" s="414"/>
      <c r="R14" s="489"/>
      <c r="S14" s="414"/>
      <c r="T14" s="489"/>
      <c r="U14" s="414"/>
      <c r="V14" s="489"/>
      <c r="W14" s="414"/>
      <c r="X14" s="489"/>
      <c r="Y14" s="659"/>
      <c r="Z14" s="662"/>
      <c r="AA14" s="663"/>
      <c r="AB14" s="663"/>
      <c r="AC14" s="664"/>
      <c r="AD14" s="135" t="e">
        <f>IF(AND(AC14&gt;0,(#REF!+Q14)=0),"x","")</f>
        <v>#REF!</v>
      </c>
    </row>
    <row r="15" spans="1:30" ht="26.1" hidden="1" customHeight="1">
      <c r="A15" s="413" t="s">
        <v>1234</v>
      </c>
      <c r="B15" s="414"/>
      <c r="C15" s="414"/>
      <c r="D15" s="414"/>
      <c r="E15" s="414"/>
      <c r="F15" s="489"/>
      <c r="G15" s="414"/>
      <c r="H15" s="489"/>
      <c r="I15" s="414"/>
      <c r="J15" s="489"/>
      <c r="K15" s="414"/>
      <c r="L15" s="489"/>
      <c r="M15" s="414"/>
      <c r="N15" s="489"/>
      <c r="O15" s="414"/>
      <c r="P15" s="489"/>
      <c r="Q15" s="414"/>
      <c r="R15" s="489"/>
      <c r="S15" s="414"/>
      <c r="T15" s="489"/>
      <c r="U15" s="414"/>
      <c r="V15" s="489"/>
      <c r="W15" s="414"/>
      <c r="X15" s="489"/>
      <c r="Y15" s="659"/>
      <c r="Z15" s="662"/>
      <c r="AA15" s="663"/>
      <c r="AB15" s="663"/>
      <c r="AC15" s="664"/>
      <c r="AD15" s="135" t="e">
        <f>IF(AND(AC15&gt;0,(#REF!+Q15)=0),"x","")</f>
        <v>#REF!</v>
      </c>
    </row>
    <row r="16" spans="1:30" ht="26.1" hidden="1" customHeight="1">
      <c r="A16" s="413" t="s">
        <v>1235</v>
      </c>
      <c r="B16" s="414"/>
      <c r="C16" s="414"/>
      <c r="D16" s="414"/>
      <c r="E16" s="414"/>
      <c r="F16" s="489"/>
      <c r="G16" s="414"/>
      <c r="H16" s="489"/>
      <c r="I16" s="414"/>
      <c r="J16" s="489"/>
      <c r="K16" s="414"/>
      <c r="L16" s="489"/>
      <c r="M16" s="414"/>
      <c r="N16" s="489"/>
      <c r="O16" s="414"/>
      <c r="P16" s="489"/>
      <c r="Q16" s="414"/>
      <c r="R16" s="489"/>
      <c r="S16" s="414"/>
      <c r="T16" s="489"/>
      <c r="U16" s="414"/>
      <c r="V16" s="489"/>
      <c r="W16" s="414"/>
      <c r="X16" s="489"/>
      <c r="Y16" s="659"/>
      <c r="Z16" s="662"/>
      <c r="AA16" s="663"/>
      <c r="AB16" s="663"/>
      <c r="AC16" s="664"/>
      <c r="AD16" s="135" t="e">
        <f>IF(AND(AC16&gt;0,(#REF!+Q16)=0),"x","")</f>
        <v>#REF!</v>
      </c>
    </row>
    <row r="17" spans="1:30" ht="26.1" hidden="1" customHeight="1">
      <c r="A17" s="413" t="s">
        <v>480</v>
      </c>
      <c r="B17" s="414"/>
      <c r="C17" s="414"/>
      <c r="D17" s="414"/>
      <c r="E17" s="414"/>
      <c r="F17" s="489"/>
      <c r="G17" s="414"/>
      <c r="H17" s="489"/>
      <c r="I17" s="414"/>
      <c r="J17" s="489"/>
      <c r="K17" s="414"/>
      <c r="L17" s="489"/>
      <c r="M17" s="414"/>
      <c r="N17" s="489"/>
      <c r="O17" s="414"/>
      <c r="P17" s="489"/>
      <c r="Q17" s="414"/>
      <c r="R17" s="489"/>
      <c r="S17" s="414"/>
      <c r="T17" s="489"/>
      <c r="U17" s="414"/>
      <c r="V17" s="489"/>
      <c r="W17" s="414"/>
      <c r="X17" s="489"/>
      <c r="Y17" s="659"/>
      <c r="Z17" s="662"/>
      <c r="AA17" s="663"/>
      <c r="AB17" s="663"/>
      <c r="AC17" s="664"/>
      <c r="AD17" s="135" t="e">
        <f>IF(AND(AC17&gt;0,(#REF!+Q17)=0),"x","")</f>
        <v>#REF!</v>
      </c>
    </row>
    <row r="18" spans="1:30" ht="26.1" customHeight="1">
      <c r="A18" s="675" t="s">
        <v>504</v>
      </c>
      <c r="B18" s="414"/>
      <c r="C18" s="414"/>
      <c r="D18" s="414"/>
      <c r="E18" s="414"/>
      <c r="F18" s="431">
        <f>'EBS Expense Tool'!E336</f>
        <v>0</v>
      </c>
      <c r="G18" s="689">
        <f>'EBS Expense Tool'!F336</f>
        <v>0</v>
      </c>
      <c r="H18" s="504">
        <f>'EBS Expense Tool'!E337</f>
        <v>0</v>
      </c>
      <c r="I18" s="690">
        <f>'EBS Expense Tool'!F337</f>
        <v>0</v>
      </c>
      <c r="J18" s="414"/>
      <c r="K18" s="414"/>
      <c r="L18" s="489"/>
      <c r="M18" s="414"/>
      <c r="N18" s="431">
        <f>'EBS Expense Tool'!E338</f>
        <v>0</v>
      </c>
      <c r="O18" s="689">
        <f>'EBS Expense Tool'!F338</f>
        <v>0</v>
      </c>
      <c r="P18" s="504">
        <f>'EBS Expense Tool'!E335</f>
        <v>0</v>
      </c>
      <c r="Q18" s="690">
        <f>'EBS Expense Tool'!F335</f>
        <v>0</v>
      </c>
      <c r="R18" s="504">
        <f>'EBS Expense Tool'!E339</f>
        <v>0</v>
      </c>
      <c r="S18" s="690">
        <f>'EBS Expense Tool'!F339</f>
        <v>0</v>
      </c>
      <c r="T18" s="504">
        <f>'EBS Expense Tool'!E340</f>
        <v>0</v>
      </c>
      <c r="U18" s="690">
        <f>'EBS Expense Tool'!F340</f>
        <v>0</v>
      </c>
      <c r="V18" s="504">
        <f>'EBS Expense Tool'!E341</f>
        <v>0</v>
      </c>
      <c r="W18" s="690">
        <f>'EBS Expense Tool'!F341</f>
        <v>0</v>
      </c>
      <c r="X18" s="504">
        <f>'EBS Expense Tool'!E342</f>
        <v>0</v>
      </c>
      <c r="Y18" s="690">
        <f>'EBS Expense Tool'!F342</f>
        <v>0</v>
      </c>
      <c r="Z18" s="559">
        <f>B18+D18+F18+J18+L18+N18+P18+R18+T18+X18</f>
        <v>0</v>
      </c>
      <c r="AA18" s="558">
        <f>Z18+H18</f>
        <v>0</v>
      </c>
      <c r="AB18" s="562">
        <f>C18+E18+G18+K18+M18+O18+Q18+S18+U18+Y18</f>
        <v>0</v>
      </c>
      <c r="AC18" s="563">
        <f>AB18+I18</f>
        <v>0</v>
      </c>
      <c r="AD18" s="135" t="str">
        <f>IF(AND(AC18&gt;0,Q18=0),"x","")</f>
        <v/>
      </c>
    </row>
    <row r="19" spans="1:30" ht="26.1" hidden="1" customHeight="1">
      <c r="A19" s="413" t="s">
        <v>1236</v>
      </c>
      <c r="B19" s="414"/>
      <c r="C19" s="414"/>
      <c r="D19" s="414"/>
      <c r="E19" s="414"/>
      <c r="F19" s="489"/>
      <c r="G19" s="414"/>
      <c r="H19" s="489"/>
      <c r="I19" s="414"/>
      <c r="J19" s="489"/>
      <c r="K19" s="414"/>
      <c r="L19" s="489"/>
      <c r="M19" s="414"/>
      <c r="N19" s="489"/>
      <c r="O19" s="414"/>
      <c r="P19" s="489"/>
      <c r="Q19" s="414"/>
      <c r="R19" s="489"/>
      <c r="S19" s="414"/>
      <c r="T19" s="489"/>
      <c r="U19" s="414"/>
      <c r="V19" s="489"/>
      <c r="W19" s="414"/>
      <c r="X19" s="489"/>
      <c r="Y19" s="659"/>
      <c r="Z19" s="662"/>
      <c r="AA19" s="663"/>
      <c r="AB19" s="663"/>
      <c r="AC19" s="664"/>
      <c r="AD19" s="135" t="e">
        <f>IF(AND(AC19&gt;0,(#REF!+Q19)=0),"x","")</f>
        <v>#REF!</v>
      </c>
    </row>
    <row r="20" spans="1:30" ht="26.1" hidden="1" customHeight="1">
      <c r="A20" s="413" t="s">
        <v>509</v>
      </c>
      <c r="B20" s="414"/>
      <c r="C20" s="414"/>
      <c r="D20" s="414"/>
      <c r="E20" s="414"/>
      <c r="F20" s="489"/>
      <c r="G20" s="414"/>
      <c r="H20" s="489"/>
      <c r="I20" s="414"/>
      <c r="J20" s="489"/>
      <c r="K20" s="414"/>
      <c r="L20" s="489"/>
      <c r="M20" s="414"/>
      <c r="N20" s="489"/>
      <c r="O20" s="414"/>
      <c r="P20" s="489"/>
      <c r="Q20" s="414"/>
      <c r="R20" s="489"/>
      <c r="S20" s="414"/>
      <c r="T20" s="489"/>
      <c r="U20" s="414"/>
      <c r="V20" s="489"/>
      <c r="W20" s="414"/>
      <c r="X20" s="489"/>
      <c r="Y20" s="659"/>
      <c r="Z20" s="662"/>
      <c r="AA20" s="663"/>
      <c r="AB20" s="663"/>
      <c r="AC20" s="664"/>
      <c r="AD20" s="135" t="e">
        <f>IF(AND(AC20&gt;0,(#REF!+Q20)=0),"x","")</f>
        <v>#REF!</v>
      </c>
    </row>
    <row r="21" spans="1:30" ht="26.1" hidden="1" customHeight="1">
      <c r="A21" s="413" t="s">
        <v>1237</v>
      </c>
      <c r="B21" s="414"/>
      <c r="C21" s="414"/>
      <c r="D21" s="414"/>
      <c r="E21" s="414"/>
      <c r="F21" s="489"/>
      <c r="G21" s="414"/>
      <c r="H21" s="489"/>
      <c r="I21" s="414"/>
      <c r="J21" s="489"/>
      <c r="K21" s="414"/>
      <c r="L21" s="489"/>
      <c r="M21" s="414"/>
      <c r="N21" s="489"/>
      <c r="O21" s="414"/>
      <c r="P21" s="489"/>
      <c r="Q21" s="414"/>
      <c r="R21" s="489"/>
      <c r="S21" s="414"/>
      <c r="T21" s="489"/>
      <c r="U21" s="414"/>
      <c r="V21" s="489"/>
      <c r="W21" s="414"/>
      <c r="X21" s="489"/>
      <c r="Y21" s="659"/>
      <c r="Z21" s="662"/>
      <c r="AA21" s="663"/>
      <c r="AB21" s="663"/>
      <c r="AC21" s="664"/>
      <c r="AD21" s="135" t="e">
        <f>IF(AND(AC21&gt;0,(#REF!+Q21)=0),"x","")</f>
        <v>#REF!</v>
      </c>
    </row>
    <row r="22" spans="1:30" ht="26.1" hidden="1" customHeight="1">
      <c r="A22" s="413" t="s">
        <v>1238</v>
      </c>
      <c r="B22" s="414"/>
      <c r="C22" s="414"/>
      <c r="D22" s="414"/>
      <c r="E22" s="414"/>
      <c r="F22" s="489"/>
      <c r="G22" s="414"/>
      <c r="H22" s="489"/>
      <c r="I22" s="414"/>
      <c r="J22" s="489"/>
      <c r="K22" s="414"/>
      <c r="L22" s="489"/>
      <c r="M22" s="414"/>
      <c r="N22" s="489"/>
      <c r="O22" s="414"/>
      <c r="P22" s="489"/>
      <c r="Q22" s="414"/>
      <c r="R22" s="489"/>
      <c r="S22" s="414"/>
      <c r="T22" s="489"/>
      <c r="U22" s="414"/>
      <c r="V22" s="489"/>
      <c r="W22" s="414"/>
      <c r="X22" s="489"/>
      <c r="Y22" s="659"/>
      <c r="Z22" s="662"/>
      <c r="AA22" s="663"/>
      <c r="AB22" s="663"/>
      <c r="AC22" s="664"/>
      <c r="AD22" s="135" t="e">
        <f>IF(AND(AC22&gt;0,(#REF!+Q22)=0),"x","")</f>
        <v>#REF!</v>
      </c>
    </row>
    <row r="23" spans="1:30" ht="26.1" hidden="1" customHeight="1">
      <c r="A23" s="413" t="s">
        <v>1239</v>
      </c>
      <c r="B23" s="414"/>
      <c r="C23" s="414"/>
      <c r="D23" s="414"/>
      <c r="E23" s="414"/>
      <c r="F23" s="489"/>
      <c r="G23" s="414"/>
      <c r="H23" s="489"/>
      <c r="I23" s="414"/>
      <c r="J23" s="489"/>
      <c r="K23" s="414"/>
      <c r="L23" s="489"/>
      <c r="M23" s="414"/>
      <c r="N23" s="489"/>
      <c r="O23" s="414"/>
      <c r="P23" s="489"/>
      <c r="Q23" s="414"/>
      <c r="R23" s="489"/>
      <c r="S23" s="414"/>
      <c r="T23" s="489"/>
      <c r="U23" s="414"/>
      <c r="V23" s="489"/>
      <c r="W23" s="414"/>
      <c r="X23" s="489"/>
      <c r="Y23" s="659"/>
      <c r="Z23" s="662"/>
      <c r="AA23" s="663"/>
      <c r="AB23" s="663"/>
      <c r="AC23" s="664"/>
      <c r="AD23" s="135" t="e">
        <f>IF(AND(AC23&gt;0,(#REF!+Q23)=0),"x","")</f>
        <v>#REF!</v>
      </c>
    </row>
    <row r="24" spans="1:30" ht="26.1" hidden="1" customHeight="1">
      <c r="A24" s="413" t="s">
        <v>1240</v>
      </c>
      <c r="B24" s="414"/>
      <c r="C24" s="414"/>
      <c r="D24" s="414"/>
      <c r="E24" s="414"/>
      <c r="F24" s="489"/>
      <c r="G24" s="414"/>
      <c r="H24" s="489"/>
      <c r="I24" s="414"/>
      <c r="J24" s="489"/>
      <c r="K24" s="414"/>
      <c r="L24" s="489"/>
      <c r="M24" s="414"/>
      <c r="N24" s="489"/>
      <c r="O24" s="414"/>
      <c r="P24" s="489"/>
      <c r="Q24" s="414"/>
      <c r="R24" s="489"/>
      <c r="S24" s="414"/>
      <c r="T24" s="489"/>
      <c r="U24" s="414"/>
      <c r="V24" s="489"/>
      <c r="W24" s="414"/>
      <c r="X24" s="489"/>
      <c r="Y24" s="659"/>
      <c r="Z24" s="662"/>
      <c r="AA24" s="663"/>
      <c r="AB24" s="663"/>
      <c r="AC24" s="664"/>
      <c r="AD24" s="135" t="e">
        <f>IF(AND(AC24&gt;0,(#REF!+Q24)=0),"x","")</f>
        <v>#REF!</v>
      </c>
    </row>
    <row r="25" spans="1:30" ht="26.1" hidden="1" customHeight="1">
      <c r="A25" s="413" t="s">
        <v>574</v>
      </c>
      <c r="B25" s="414"/>
      <c r="C25" s="414"/>
      <c r="D25" s="414"/>
      <c r="E25" s="414"/>
      <c r="F25" s="489"/>
      <c r="G25" s="414"/>
      <c r="H25" s="489"/>
      <c r="I25" s="414"/>
      <c r="J25" s="489"/>
      <c r="K25" s="414"/>
      <c r="L25" s="489"/>
      <c r="M25" s="414"/>
      <c r="N25" s="489"/>
      <c r="O25" s="414"/>
      <c r="P25" s="489"/>
      <c r="Q25" s="414"/>
      <c r="R25" s="489"/>
      <c r="S25" s="414"/>
      <c r="T25" s="489"/>
      <c r="U25" s="414"/>
      <c r="V25" s="489"/>
      <c r="W25" s="414"/>
      <c r="X25" s="489"/>
      <c r="Y25" s="659"/>
      <c r="Z25" s="662"/>
      <c r="AA25" s="663"/>
      <c r="AB25" s="663"/>
      <c r="AC25" s="664"/>
      <c r="AD25" s="135" t="e">
        <f>IF(AND(AC25&gt;0,(#REF!+Q25)=0),"x","")</f>
        <v>#REF!</v>
      </c>
    </row>
    <row r="26" spans="1:30" ht="26.1" hidden="1" customHeight="1">
      <c r="A26" s="413" t="s">
        <v>578</v>
      </c>
      <c r="B26" s="414"/>
      <c r="C26" s="414"/>
      <c r="D26" s="414"/>
      <c r="E26" s="414"/>
      <c r="F26" s="489"/>
      <c r="G26" s="414"/>
      <c r="H26" s="489"/>
      <c r="I26" s="414"/>
      <c r="J26" s="489"/>
      <c r="K26" s="414"/>
      <c r="L26" s="489"/>
      <c r="M26" s="414"/>
      <c r="N26" s="489"/>
      <c r="O26" s="414"/>
      <c r="P26" s="489"/>
      <c r="Q26" s="414"/>
      <c r="R26" s="489"/>
      <c r="S26" s="414"/>
      <c r="T26" s="489"/>
      <c r="U26" s="414"/>
      <c r="V26" s="489"/>
      <c r="W26" s="414"/>
      <c r="X26" s="489"/>
      <c r="Y26" s="659"/>
      <c r="Z26" s="662"/>
      <c r="AA26" s="663"/>
      <c r="AB26" s="663"/>
      <c r="AC26" s="664"/>
      <c r="AD26" s="135" t="e">
        <f>IF(AND(AC26&gt;0,(#REF!+Q26)=0),"x","")</f>
        <v>#REF!</v>
      </c>
    </row>
    <row r="27" spans="1:30" ht="26.1" hidden="1" customHeight="1">
      <c r="A27" s="413" t="s">
        <v>799</v>
      </c>
      <c r="B27" s="414"/>
      <c r="C27" s="414"/>
      <c r="D27" s="414"/>
      <c r="E27" s="414"/>
      <c r="F27" s="489"/>
      <c r="G27" s="414"/>
      <c r="H27" s="489"/>
      <c r="I27" s="414"/>
      <c r="J27" s="489"/>
      <c r="K27" s="414"/>
      <c r="L27" s="489"/>
      <c r="M27" s="414"/>
      <c r="N27" s="489"/>
      <c r="O27" s="414"/>
      <c r="P27" s="489"/>
      <c r="Q27" s="414"/>
      <c r="R27" s="489"/>
      <c r="S27" s="414"/>
      <c r="T27" s="489"/>
      <c r="U27" s="414"/>
      <c r="V27" s="489"/>
      <c r="W27" s="414"/>
      <c r="X27" s="489"/>
      <c r="Y27" s="659"/>
      <c r="Z27" s="662"/>
      <c r="AA27" s="663"/>
      <c r="AB27" s="663"/>
      <c r="AC27" s="664"/>
      <c r="AD27" s="135" t="e">
        <f>IF(AND(AC27&gt;0,(#REF!+Q27)=0),"x","")</f>
        <v>#REF!</v>
      </c>
    </row>
    <row r="28" spans="1:30" ht="26.1" hidden="1" customHeight="1">
      <c r="A28" s="413" t="s">
        <v>584</v>
      </c>
      <c r="B28" s="414"/>
      <c r="C28" s="414"/>
      <c r="D28" s="414"/>
      <c r="E28" s="414"/>
      <c r="F28" s="489"/>
      <c r="G28" s="414"/>
      <c r="H28" s="489"/>
      <c r="I28" s="414"/>
      <c r="J28" s="489"/>
      <c r="K28" s="414"/>
      <c r="L28" s="489"/>
      <c r="M28" s="414"/>
      <c r="N28" s="489"/>
      <c r="O28" s="414"/>
      <c r="P28" s="489"/>
      <c r="Q28" s="414"/>
      <c r="R28" s="489"/>
      <c r="S28" s="414"/>
      <c r="T28" s="489"/>
      <c r="U28" s="414"/>
      <c r="V28" s="489"/>
      <c r="W28" s="414"/>
      <c r="X28" s="489"/>
      <c r="Y28" s="659"/>
      <c r="Z28" s="662"/>
      <c r="AA28" s="663"/>
      <c r="AB28" s="663"/>
      <c r="AC28" s="664"/>
      <c r="AD28" s="135" t="e">
        <f>IF(AND(AC28&gt;0,(#REF!+Q28)=0),"x","")</f>
        <v>#REF!</v>
      </c>
    </row>
    <row r="29" spans="1:30" ht="26.1" hidden="1" customHeight="1">
      <c r="A29" s="413" t="s">
        <v>1241</v>
      </c>
      <c r="B29" s="414"/>
      <c r="C29" s="414"/>
      <c r="D29" s="414"/>
      <c r="E29" s="414"/>
      <c r="F29" s="489"/>
      <c r="G29" s="414"/>
      <c r="H29" s="489"/>
      <c r="I29" s="414"/>
      <c r="J29" s="489"/>
      <c r="K29" s="414"/>
      <c r="L29" s="489"/>
      <c r="M29" s="414"/>
      <c r="N29" s="489"/>
      <c r="O29" s="414"/>
      <c r="P29" s="489"/>
      <c r="Q29" s="414"/>
      <c r="R29" s="489"/>
      <c r="S29" s="414"/>
      <c r="T29" s="489"/>
      <c r="U29" s="414"/>
      <c r="V29" s="489"/>
      <c r="W29" s="414"/>
      <c r="X29" s="489"/>
      <c r="Y29" s="659"/>
      <c r="Z29" s="662"/>
      <c r="AA29" s="663"/>
      <c r="AB29" s="663"/>
      <c r="AC29" s="664"/>
      <c r="AD29" s="135" t="e">
        <f>IF(AND(AC29&gt;0,(#REF!+Q29)=0),"x","")</f>
        <v>#REF!</v>
      </c>
    </row>
    <row r="30" spans="1:30" ht="26.1" hidden="1" customHeight="1">
      <c r="A30" s="413" t="s">
        <v>592</v>
      </c>
      <c r="B30" s="414"/>
      <c r="C30" s="414"/>
      <c r="D30" s="414"/>
      <c r="E30" s="414"/>
      <c r="F30" s="489"/>
      <c r="G30" s="414"/>
      <c r="H30" s="489"/>
      <c r="I30" s="414"/>
      <c r="J30" s="489"/>
      <c r="K30" s="414"/>
      <c r="L30" s="489"/>
      <c r="M30" s="414"/>
      <c r="N30" s="489"/>
      <c r="O30" s="414"/>
      <c r="P30" s="489"/>
      <c r="Q30" s="414"/>
      <c r="R30" s="489"/>
      <c r="S30" s="414"/>
      <c r="T30" s="489"/>
      <c r="U30" s="414"/>
      <c r="V30" s="489"/>
      <c r="W30" s="414"/>
      <c r="X30" s="489"/>
      <c r="Y30" s="659"/>
      <c r="Z30" s="662"/>
      <c r="AA30" s="663"/>
      <c r="AB30" s="663"/>
      <c r="AC30" s="664"/>
      <c r="AD30" s="135" t="e">
        <f>IF(AND(AC30&gt;0,(#REF!+Q30)=0),"x","")</f>
        <v>#REF!</v>
      </c>
    </row>
    <row r="31" spans="1:30" ht="26.1" hidden="1" customHeight="1">
      <c r="A31" s="413" t="s">
        <v>1100</v>
      </c>
      <c r="B31" s="414"/>
      <c r="C31" s="414"/>
      <c r="D31" s="414"/>
      <c r="E31" s="414"/>
      <c r="F31" s="489"/>
      <c r="G31" s="414"/>
      <c r="H31" s="489"/>
      <c r="I31" s="414"/>
      <c r="J31" s="489"/>
      <c r="K31" s="414"/>
      <c r="L31" s="489"/>
      <c r="M31" s="414"/>
      <c r="N31" s="489"/>
      <c r="O31" s="414"/>
      <c r="P31" s="489"/>
      <c r="Q31" s="414"/>
      <c r="R31" s="489"/>
      <c r="S31" s="414"/>
      <c r="T31" s="489"/>
      <c r="U31" s="414"/>
      <c r="V31" s="489"/>
      <c r="W31" s="414"/>
      <c r="X31" s="489"/>
      <c r="Y31" s="659"/>
      <c r="Z31" s="662"/>
      <c r="AA31" s="663"/>
      <c r="AB31" s="663"/>
      <c r="AC31" s="664"/>
      <c r="AD31" s="135" t="e">
        <f>IF(AND(AC31&gt;0,(#REF!+Q31)=0),"x","")</f>
        <v>#REF!</v>
      </c>
    </row>
    <row r="32" spans="1:30" ht="26.1" hidden="1" customHeight="1">
      <c r="A32" s="413" t="s">
        <v>750</v>
      </c>
      <c r="B32" s="414"/>
      <c r="C32" s="414"/>
      <c r="D32" s="414"/>
      <c r="E32" s="414"/>
      <c r="F32" s="489"/>
      <c r="G32" s="414"/>
      <c r="H32" s="489"/>
      <c r="I32" s="414"/>
      <c r="J32" s="489"/>
      <c r="K32" s="414"/>
      <c r="L32" s="489"/>
      <c r="M32" s="414"/>
      <c r="N32" s="489"/>
      <c r="O32" s="414"/>
      <c r="P32" s="489"/>
      <c r="Q32" s="414"/>
      <c r="R32" s="489"/>
      <c r="S32" s="414"/>
      <c r="T32" s="489"/>
      <c r="U32" s="414"/>
      <c r="V32" s="489"/>
      <c r="W32" s="414"/>
      <c r="X32" s="489"/>
      <c r="Y32" s="659"/>
      <c r="Z32" s="662"/>
      <c r="AA32" s="663"/>
      <c r="AB32" s="663"/>
      <c r="AC32" s="664"/>
      <c r="AD32" s="135" t="e">
        <f>IF(AND(AC32&gt;0,(#REF!+Q32)=0),"x","")</f>
        <v>#REF!</v>
      </c>
    </row>
    <row r="33" spans="1:30" ht="26.1" hidden="1" customHeight="1">
      <c r="A33" s="413" t="s">
        <v>1242</v>
      </c>
      <c r="B33" s="414"/>
      <c r="C33" s="414"/>
      <c r="D33" s="414"/>
      <c r="E33" s="414"/>
      <c r="F33" s="489"/>
      <c r="G33" s="414"/>
      <c r="H33" s="489"/>
      <c r="I33" s="414"/>
      <c r="J33" s="489"/>
      <c r="K33" s="414"/>
      <c r="L33" s="489"/>
      <c r="M33" s="414"/>
      <c r="N33" s="489"/>
      <c r="O33" s="414"/>
      <c r="P33" s="489"/>
      <c r="Q33" s="414"/>
      <c r="R33" s="489"/>
      <c r="S33" s="414"/>
      <c r="T33" s="489"/>
      <c r="U33" s="414"/>
      <c r="V33" s="489"/>
      <c r="W33" s="414"/>
      <c r="X33" s="489"/>
      <c r="Y33" s="659"/>
      <c r="Z33" s="662"/>
      <c r="AA33" s="663"/>
      <c r="AB33" s="663"/>
      <c r="AC33" s="664"/>
      <c r="AD33" s="135" t="e">
        <f>IF(AND(AC33&gt;0,(#REF!+Q33)=0),"x","")</f>
        <v>#REF!</v>
      </c>
    </row>
    <row r="34" spans="1:30" ht="26.1" hidden="1" customHeight="1">
      <c r="A34" s="413" t="s">
        <v>767</v>
      </c>
      <c r="B34" s="414"/>
      <c r="C34" s="414"/>
      <c r="D34" s="414"/>
      <c r="E34" s="414"/>
      <c r="F34" s="489"/>
      <c r="G34" s="414"/>
      <c r="H34" s="489"/>
      <c r="I34" s="414"/>
      <c r="J34" s="489"/>
      <c r="K34" s="414"/>
      <c r="L34" s="489"/>
      <c r="M34" s="414"/>
      <c r="N34" s="489"/>
      <c r="O34" s="414"/>
      <c r="P34" s="489"/>
      <c r="Q34" s="414"/>
      <c r="R34" s="489"/>
      <c r="S34" s="414"/>
      <c r="T34" s="489"/>
      <c r="U34" s="414"/>
      <c r="V34" s="489"/>
      <c r="W34" s="414"/>
      <c r="X34" s="489"/>
      <c r="Y34" s="659"/>
      <c r="Z34" s="662"/>
      <c r="AA34" s="663"/>
      <c r="AB34" s="663"/>
      <c r="AC34" s="664"/>
      <c r="AD34" s="135" t="e">
        <f>IF(AND(AC34&gt;0,(#REF!+Q34)=0),"x","")</f>
        <v>#REF!</v>
      </c>
    </row>
    <row r="35" spans="1:30" ht="26.1" hidden="1" customHeight="1">
      <c r="A35" s="413" t="s">
        <v>771</v>
      </c>
      <c r="B35" s="414"/>
      <c r="C35" s="414"/>
      <c r="D35" s="414"/>
      <c r="E35" s="414"/>
      <c r="F35" s="489"/>
      <c r="G35" s="414"/>
      <c r="H35" s="489"/>
      <c r="I35" s="414"/>
      <c r="J35" s="489"/>
      <c r="K35" s="414"/>
      <c r="L35" s="489"/>
      <c r="M35" s="414"/>
      <c r="N35" s="489"/>
      <c r="O35" s="414"/>
      <c r="P35" s="489"/>
      <c r="Q35" s="414"/>
      <c r="R35" s="489"/>
      <c r="S35" s="414"/>
      <c r="T35" s="489"/>
      <c r="U35" s="414"/>
      <c r="V35" s="489"/>
      <c r="W35" s="414"/>
      <c r="X35" s="489"/>
      <c r="Y35" s="659"/>
      <c r="Z35" s="662"/>
      <c r="AA35" s="663"/>
      <c r="AB35" s="663"/>
      <c r="AC35" s="664"/>
      <c r="AD35" s="135" t="e">
        <f>IF(AND(AC35&gt;0,(#REF!+Q35)=0),"x","")</f>
        <v>#REF!</v>
      </c>
    </row>
    <row r="36" spans="1:30" ht="26.1" hidden="1" customHeight="1">
      <c r="A36" s="413" t="s">
        <v>773</v>
      </c>
      <c r="B36" s="414"/>
      <c r="C36" s="414"/>
      <c r="D36" s="414"/>
      <c r="E36" s="414"/>
      <c r="F36" s="489"/>
      <c r="G36" s="414"/>
      <c r="H36" s="489"/>
      <c r="I36" s="414"/>
      <c r="J36" s="489"/>
      <c r="K36" s="414"/>
      <c r="L36" s="489"/>
      <c r="M36" s="414"/>
      <c r="N36" s="489"/>
      <c r="O36" s="414"/>
      <c r="P36" s="489"/>
      <c r="Q36" s="414"/>
      <c r="R36" s="489"/>
      <c r="S36" s="414"/>
      <c r="T36" s="489"/>
      <c r="U36" s="414"/>
      <c r="V36" s="489"/>
      <c r="W36" s="414"/>
      <c r="X36" s="489"/>
      <c r="Y36" s="659"/>
      <c r="Z36" s="662"/>
      <c r="AA36" s="663"/>
      <c r="AB36" s="663"/>
      <c r="AC36" s="664"/>
      <c r="AD36" s="135" t="e">
        <f>IF(AND(AC36&gt;0,(#REF!+Q36)=0),"x","")</f>
        <v>#REF!</v>
      </c>
    </row>
    <row r="37" spans="1:30" ht="26.1" hidden="1" customHeight="1">
      <c r="A37" s="413" t="s">
        <v>1243</v>
      </c>
      <c r="B37" s="414"/>
      <c r="C37" s="414"/>
      <c r="D37" s="414"/>
      <c r="E37" s="414"/>
      <c r="F37" s="489"/>
      <c r="G37" s="414"/>
      <c r="H37" s="489"/>
      <c r="I37" s="414"/>
      <c r="J37" s="489"/>
      <c r="K37" s="414"/>
      <c r="L37" s="489"/>
      <c r="M37" s="414"/>
      <c r="N37" s="489"/>
      <c r="O37" s="414"/>
      <c r="P37" s="489"/>
      <c r="Q37" s="414"/>
      <c r="R37" s="489"/>
      <c r="S37" s="414"/>
      <c r="T37" s="489"/>
      <c r="U37" s="414"/>
      <c r="V37" s="489"/>
      <c r="W37" s="414"/>
      <c r="X37" s="489"/>
      <c r="Y37" s="659"/>
      <c r="Z37" s="662"/>
      <c r="AA37" s="663"/>
      <c r="AB37" s="663"/>
      <c r="AC37" s="664"/>
      <c r="AD37" s="135" t="e">
        <f>IF(AND(AC37&gt;0,(#REF!+Q37)=0),"x","")</f>
        <v>#REF!</v>
      </c>
    </row>
    <row r="38" spans="1:30" ht="26.1" hidden="1" customHeight="1">
      <c r="A38" s="413" t="s">
        <v>1244</v>
      </c>
      <c r="B38" s="414"/>
      <c r="C38" s="414"/>
      <c r="D38" s="414"/>
      <c r="E38" s="414"/>
      <c r="F38" s="489"/>
      <c r="G38" s="414"/>
      <c r="H38" s="489"/>
      <c r="I38" s="414"/>
      <c r="J38" s="489"/>
      <c r="K38" s="414"/>
      <c r="L38" s="489"/>
      <c r="M38" s="414"/>
      <c r="N38" s="489"/>
      <c r="O38" s="414"/>
      <c r="P38" s="489"/>
      <c r="Q38" s="414"/>
      <c r="R38" s="489"/>
      <c r="S38" s="414"/>
      <c r="T38" s="489"/>
      <c r="U38" s="414"/>
      <c r="V38" s="489"/>
      <c r="W38" s="414"/>
      <c r="X38" s="489"/>
      <c r="Y38" s="659"/>
      <c r="Z38" s="662"/>
      <c r="AA38" s="663"/>
      <c r="AB38" s="663"/>
      <c r="AC38" s="664"/>
      <c r="AD38" s="135" t="e">
        <f>IF(AND(AC38&gt;0,(#REF!+Q38)=0),"x","")</f>
        <v>#REF!</v>
      </c>
    </row>
    <row r="39" spans="1:30" ht="26.1" hidden="1" customHeight="1">
      <c r="A39" s="413" t="s">
        <v>844</v>
      </c>
      <c r="B39" s="414"/>
      <c r="C39" s="414"/>
      <c r="D39" s="414"/>
      <c r="E39" s="414"/>
      <c r="F39" s="489"/>
      <c r="G39" s="414"/>
      <c r="H39" s="489"/>
      <c r="I39" s="414"/>
      <c r="J39" s="489"/>
      <c r="K39" s="414"/>
      <c r="L39" s="489"/>
      <c r="M39" s="414"/>
      <c r="N39" s="489"/>
      <c r="O39" s="414"/>
      <c r="P39" s="489"/>
      <c r="Q39" s="414"/>
      <c r="R39" s="489"/>
      <c r="S39" s="414"/>
      <c r="T39" s="489"/>
      <c r="U39" s="414"/>
      <c r="V39" s="489"/>
      <c r="W39" s="414"/>
      <c r="X39" s="489"/>
      <c r="Y39" s="659"/>
      <c r="Z39" s="662"/>
      <c r="AA39" s="663"/>
      <c r="AB39" s="663"/>
      <c r="AC39" s="664"/>
      <c r="AD39" s="135" t="e">
        <f>IF(AND(AC39&gt;0,(#REF!+Q39)=0),"x","")</f>
        <v>#REF!</v>
      </c>
    </row>
    <row r="40" spans="1:30" ht="26.1" hidden="1" customHeight="1">
      <c r="A40" s="413" t="s">
        <v>849</v>
      </c>
      <c r="B40" s="414"/>
      <c r="C40" s="414"/>
      <c r="D40" s="414"/>
      <c r="E40" s="414"/>
      <c r="F40" s="489"/>
      <c r="G40" s="414"/>
      <c r="H40" s="489"/>
      <c r="I40" s="414"/>
      <c r="J40" s="489"/>
      <c r="K40" s="414"/>
      <c r="L40" s="489"/>
      <c r="M40" s="414"/>
      <c r="N40" s="489"/>
      <c r="O40" s="414"/>
      <c r="P40" s="489"/>
      <c r="Q40" s="414"/>
      <c r="R40" s="489"/>
      <c r="S40" s="414"/>
      <c r="T40" s="489"/>
      <c r="U40" s="414"/>
      <c r="V40" s="489"/>
      <c r="W40" s="414"/>
      <c r="X40" s="489"/>
      <c r="Y40" s="659"/>
      <c r="Z40" s="662"/>
      <c r="AA40" s="663"/>
      <c r="AB40" s="663"/>
      <c r="AC40" s="664"/>
      <c r="AD40" s="135" t="e">
        <f>IF(AND(AC40&gt;0,(#REF!+Q40)=0),"x","")</f>
        <v>#REF!</v>
      </c>
    </row>
    <row r="41" spans="1:30" ht="26.1" hidden="1" customHeight="1">
      <c r="A41" s="413" t="s">
        <v>859</v>
      </c>
      <c r="B41" s="414"/>
      <c r="C41" s="414"/>
      <c r="D41" s="414"/>
      <c r="E41" s="414"/>
      <c r="F41" s="489"/>
      <c r="G41" s="414"/>
      <c r="H41" s="489"/>
      <c r="I41" s="414"/>
      <c r="J41" s="489"/>
      <c r="K41" s="414"/>
      <c r="L41" s="489"/>
      <c r="M41" s="414"/>
      <c r="N41" s="489"/>
      <c r="O41" s="414"/>
      <c r="P41" s="489"/>
      <c r="Q41" s="414"/>
      <c r="R41" s="489"/>
      <c r="S41" s="414"/>
      <c r="T41" s="489"/>
      <c r="U41" s="414"/>
      <c r="V41" s="489"/>
      <c r="W41" s="414"/>
      <c r="X41" s="489"/>
      <c r="Y41" s="659"/>
      <c r="Z41" s="662"/>
      <c r="AA41" s="663"/>
      <c r="AB41" s="663"/>
      <c r="AC41" s="664"/>
      <c r="AD41" s="135" t="e">
        <f>IF(AND(AC41&gt;0,(#REF!+Q41)=0),"x","")</f>
        <v>#REF!</v>
      </c>
    </row>
    <row r="42" spans="1:30" ht="26.1" hidden="1" customHeight="1">
      <c r="A42" s="413" t="s">
        <v>871</v>
      </c>
      <c r="B42" s="414"/>
      <c r="C42" s="414"/>
      <c r="D42" s="414"/>
      <c r="E42" s="414"/>
      <c r="F42" s="489"/>
      <c r="G42" s="414"/>
      <c r="H42" s="489"/>
      <c r="I42" s="414"/>
      <c r="J42" s="489"/>
      <c r="K42" s="414"/>
      <c r="L42" s="489"/>
      <c r="M42" s="414"/>
      <c r="N42" s="489"/>
      <c r="O42" s="414"/>
      <c r="P42" s="489"/>
      <c r="Q42" s="414"/>
      <c r="R42" s="489"/>
      <c r="S42" s="414"/>
      <c r="T42" s="489"/>
      <c r="U42" s="414"/>
      <c r="V42" s="489"/>
      <c r="W42" s="414"/>
      <c r="X42" s="489"/>
      <c r="Y42" s="659"/>
      <c r="Z42" s="662"/>
      <c r="AA42" s="663"/>
      <c r="AB42" s="663"/>
      <c r="AC42" s="664"/>
      <c r="AD42" s="135" t="e">
        <f>IF(AND(AC42&gt;0,(#REF!+Q42)=0),"x","")</f>
        <v>#REF!</v>
      </c>
    </row>
    <row r="43" spans="1:30" ht="26.1" hidden="1" customHeight="1">
      <c r="A43" s="413" t="s">
        <v>1245</v>
      </c>
      <c r="B43" s="414"/>
      <c r="C43" s="414"/>
      <c r="D43" s="414"/>
      <c r="E43" s="414"/>
      <c r="F43" s="489"/>
      <c r="G43" s="414"/>
      <c r="H43" s="489"/>
      <c r="I43" s="414"/>
      <c r="J43" s="489"/>
      <c r="K43" s="414"/>
      <c r="L43" s="489"/>
      <c r="M43" s="414"/>
      <c r="N43" s="489"/>
      <c r="O43" s="414"/>
      <c r="P43" s="489"/>
      <c r="Q43" s="414"/>
      <c r="R43" s="489"/>
      <c r="S43" s="414"/>
      <c r="T43" s="489"/>
      <c r="U43" s="414"/>
      <c r="V43" s="489"/>
      <c r="W43" s="414"/>
      <c r="X43" s="489"/>
      <c r="Y43" s="659"/>
      <c r="Z43" s="662"/>
      <c r="AA43" s="663"/>
      <c r="AB43" s="663"/>
      <c r="AC43" s="664"/>
      <c r="AD43" s="135" t="e">
        <f>IF(AND(AC43&gt;0,(#REF!+Q43)=0),"x","")</f>
        <v>#REF!</v>
      </c>
    </row>
    <row r="44" spans="1:30" ht="26.1" hidden="1" customHeight="1">
      <c r="A44" s="413" t="s">
        <v>1246</v>
      </c>
      <c r="B44" s="413"/>
      <c r="C44" s="414"/>
      <c r="D44" s="414"/>
      <c r="E44" s="414"/>
      <c r="F44" s="489"/>
      <c r="G44" s="414"/>
      <c r="H44" s="489"/>
      <c r="I44" s="414"/>
      <c r="J44" s="489"/>
      <c r="K44" s="414"/>
      <c r="L44" s="489"/>
      <c r="M44" s="414"/>
      <c r="N44" s="489"/>
      <c r="O44" s="414"/>
      <c r="P44" s="489"/>
      <c r="Q44" s="414"/>
      <c r="R44" s="489"/>
      <c r="S44" s="414"/>
      <c r="T44" s="489"/>
      <c r="U44" s="414"/>
      <c r="V44" s="489"/>
      <c r="W44" s="414"/>
      <c r="X44" s="489"/>
      <c r="Y44" s="659"/>
      <c r="Z44" s="662"/>
      <c r="AA44" s="663"/>
      <c r="AB44" s="663"/>
      <c r="AC44" s="664"/>
      <c r="AD44" s="135" t="e">
        <f>IF(AND(AC44&gt;0,(#REF!+Q44)=0),"x","")</f>
        <v>#REF!</v>
      </c>
    </row>
    <row r="45" spans="1:30" ht="26.1" hidden="1" customHeight="1">
      <c r="A45" s="413" t="s">
        <v>1247</v>
      </c>
      <c r="B45" s="413"/>
      <c r="C45" s="414"/>
      <c r="D45" s="414"/>
      <c r="E45" s="414"/>
      <c r="F45" s="489"/>
      <c r="G45" s="414"/>
      <c r="H45" s="489"/>
      <c r="I45" s="414"/>
      <c r="J45" s="489"/>
      <c r="K45" s="414"/>
      <c r="L45" s="489"/>
      <c r="M45" s="414"/>
      <c r="N45" s="489"/>
      <c r="O45" s="414"/>
      <c r="P45" s="489"/>
      <c r="Q45" s="414"/>
      <c r="R45" s="489"/>
      <c r="S45" s="414"/>
      <c r="T45" s="489"/>
      <c r="U45" s="414"/>
      <c r="V45" s="489"/>
      <c r="W45" s="414"/>
      <c r="X45" s="489"/>
      <c r="Y45" s="659"/>
      <c r="Z45" s="662"/>
      <c r="AA45" s="663"/>
      <c r="AB45" s="663"/>
      <c r="AC45" s="664"/>
      <c r="AD45" s="135" t="e">
        <f>IF(AND(AC45&gt;0,(#REF!+Q45)=0),"x","")</f>
        <v>#REF!</v>
      </c>
    </row>
    <row r="46" spans="1:30" ht="26.1" hidden="1" customHeight="1">
      <c r="A46" s="413" t="s">
        <v>902</v>
      </c>
      <c r="B46" s="413"/>
      <c r="C46" s="414"/>
      <c r="D46" s="414"/>
      <c r="E46" s="414"/>
      <c r="F46" s="489"/>
      <c r="G46" s="414"/>
      <c r="H46" s="489"/>
      <c r="I46" s="414"/>
      <c r="J46" s="489"/>
      <c r="K46" s="414"/>
      <c r="L46" s="489"/>
      <c r="M46" s="414"/>
      <c r="N46" s="489"/>
      <c r="O46" s="414"/>
      <c r="P46" s="489"/>
      <c r="Q46" s="414"/>
      <c r="R46" s="489"/>
      <c r="S46" s="414"/>
      <c r="T46" s="489"/>
      <c r="U46" s="414"/>
      <c r="V46" s="489"/>
      <c r="W46" s="414"/>
      <c r="X46" s="489"/>
      <c r="Y46" s="659"/>
      <c r="Z46" s="662"/>
      <c r="AA46" s="663"/>
      <c r="AB46" s="663"/>
      <c r="AC46" s="664"/>
      <c r="AD46" s="135" t="e">
        <f>IF(AND(AC46&gt;0,(#REF!+Q46)=0),"x","")</f>
        <v>#REF!</v>
      </c>
    </row>
    <row r="47" spans="1:30" ht="26.1" hidden="1" customHeight="1">
      <c r="A47" s="413" t="s">
        <v>1248</v>
      </c>
      <c r="B47" s="413"/>
      <c r="C47" s="414"/>
      <c r="D47" s="414"/>
      <c r="E47" s="414"/>
      <c r="F47" s="489"/>
      <c r="G47" s="414"/>
      <c r="H47" s="489"/>
      <c r="I47" s="414"/>
      <c r="J47" s="489"/>
      <c r="K47" s="414"/>
      <c r="L47" s="489"/>
      <c r="M47" s="414"/>
      <c r="N47" s="489"/>
      <c r="O47" s="414"/>
      <c r="P47" s="489"/>
      <c r="Q47" s="414"/>
      <c r="R47" s="489"/>
      <c r="S47" s="414"/>
      <c r="T47" s="489"/>
      <c r="U47" s="414"/>
      <c r="V47" s="489"/>
      <c r="W47" s="414"/>
      <c r="X47" s="489"/>
      <c r="Y47" s="659"/>
      <c r="Z47" s="662"/>
      <c r="AA47" s="663"/>
      <c r="AB47" s="663"/>
      <c r="AC47" s="664"/>
      <c r="AD47" s="135" t="e">
        <f>IF(AND(AC47&gt;0,(#REF!+Q47)=0),"x","")</f>
        <v>#REF!</v>
      </c>
    </row>
    <row r="48" spans="1:30" ht="26.1" hidden="1" customHeight="1">
      <c r="A48" s="413" t="s">
        <v>917</v>
      </c>
      <c r="B48" s="413"/>
      <c r="C48" s="414"/>
      <c r="D48" s="414"/>
      <c r="E48" s="414"/>
      <c r="F48" s="489"/>
      <c r="G48" s="414"/>
      <c r="H48" s="489"/>
      <c r="I48" s="414"/>
      <c r="J48" s="489"/>
      <c r="K48" s="414"/>
      <c r="L48" s="489"/>
      <c r="M48" s="414"/>
      <c r="N48" s="489"/>
      <c r="O48" s="414"/>
      <c r="P48" s="489"/>
      <c r="Q48" s="414"/>
      <c r="R48" s="489"/>
      <c r="S48" s="414"/>
      <c r="T48" s="489"/>
      <c r="U48" s="414"/>
      <c r="V48" s="489"/>
      <c r="W48" s="414"/>
      <c r="X48" s="489"/>
      <c r="Y48" s="659"/>
      <c r="Z48" s="662"/>
      <c r="AA48" s="663"/>
      <c r="AB48" s="663"/>
      <c r="AC48" s="664"/>
      <c r="AD48" s="135" t="e">
        <f>IF(AND(AC48&gt;0,(#REF!+Q48)=0),"x","")</f>
        <v>#REF!</v>
      </c>
    </row>
    <row r="49" spans="1:30" ht="26.1" hidden="1" customHeight="1">
      <c r="A49" s="131" t="s">
        <v>1249</v>
      </c>
      <c r="B49" s="424"/>
      <c r="C49" s="414"/>
      <c r="D49" s="414"/>
      <c r="E49" s="414"/>
      <c r="F49" s="489"/>
      <c r="G49" s="414"/>
      <c r="H49" s="489"/>
      <c r="I49" s="414"/>
      <c r="J49" s="489"/>
      <c r="K49" s="414"/>
      <c r="L49" s="489"/>
      <c r="M49" s="414"/>
      <c r="N49" s="489"/>
      <c r="O49" s="414"/>
      <c r="P49" s="489"/>
      <c r="Q49" s="414"/>
      <c r="R49" s="489"/>
      <c r="S49" s="414"/>
      <c r="T49" s="489"/>
      <c r="U49" s="414"/>
      <c r="V49" s="489"/>
      <c r="W49" s="414"/>
      <c r="X49" s="489"/>
      <c r="Y49" s="659"/>
      <c r="Z49" s="662"/>
      <c r="AA49" s="663"/>
      <c r="AB49" s="663"/>
      <c r="AC49" s="664"/>
      <c r="AD49" s="135" t="e">
        <f>IF(AND(AC49&gt;0,(#REF!+Q49)=0),"x","")</f>
        <v>#REF!</v>
      </c>
    </row>
    <row r="50" spans="1:30" ht="26.1" hidden="1" customHeight="1">
      <c r="A50" s="131" t="s">
        <v>1250</v>
      </c>
      <c r="B50" s="424"/>
      <c r="C50" s="414"/>
      <c r="D50" s="414"/>
      <c r="E50" s="414"/>
      <c r="F50" s="489"/>
      <c r="G50" s="414"/>
      <c r="H50" s="489"/>
      <c r="I50" s="414"/>
      <c r="J50" s="489"/>
      <c r="K50" s="414"/>
      <c r="L50" s="489"/>
      <c r="M50" s="414"/>
      <c r="N50" s="489"/>
      <c r="O50" s="414"/>
      <c r="P50" s="489"/>
      <c r="Q50" s="414"/>
      <c r="R50" s="489"/>
      <c r="S50" s="414"/>
      <c r="T50" s="489"/>
      <c r="U50" s="414"/>
      <c r="V50" s="489"/>
      <c r="W50" s="414"/>
      <c r="X50" s="489"/>
      <c r="Y50" s="659"/>
      <c r="Z50" s="662"/>
      <c r="AA50" s="663"/>
      <c r="AB50" s="663"/>
      <c r="AC50" s="664"/>
      <c r="AD50" s="135" t="e">
        <f>IF(AND(AC50&gt;0,(#REF!+Q50)=0),"x","")</f>
        <v>#REF!</v>
      </c>
    </row>
    <row r="51" spans="1:30" ht="26.1" hidden="1" customHeight="1">
      <c r="A51" s="131" t="s">
        <v>1251</v>
      </c>
      <c r="B51" s="424"/>
      <c r="C51" s="414"/>
      <c r="D51" s="414"/>
      <c r="E51" s="414"/>
      <c r="F51" s="489"/>
      <c r="G51" s="414"/>
      <c r="H51" s="489"/>
      <c r="I51" s="414"/>
      <c r="J51" s="489"/>
      <c r="K51" s="414"/>
      <c r="L51" s="489"/>
      <c r="M51" s="414"/>
      <c r="N51" s="489"/>
      <c r="O51" s="414"/>
      <c r="P51" s="489"/>
      <c r="Q51" s="414"/>
      <c r="R51" s="489"/>
      <c r="S51" s="414"/>
      <c r="T51" s="489"/>
      <c r="U51" s="414"/>
      <c r="V51" s="489"/>
      <c r="W51" s="414"/>
      <c r="X51" s="489"/>
      <c r="Y51" s="659"/>
      <c r="Z51" s="662"/>
      <c r="AA51" s="663"/>
      <c r="AB51" s="663"/>
      <c r="AC51" s="664"/>
      <c r="AD51" s="135" t="e">
        <f>IF(AND(AC51&gt;0,(#REF!+Q51)=0),"x","")</f>
        <v>#REF!</v>
      </c>
    </row>
    <row r="52" spans="1:30" ht="26.1" hidden="1" customHeight="1">
      <c r="A52" s="131" t="s">
        <v>1252</v>
      </c>
      <c r="B52" s="424"/>
      <c r="C52" s="414"/>
      <c r="D52" s="414"/>
      <c r="E52" s="414"/>
      <c r="F52" s="489"/>
      <c r="G52" s="414"/>
      <c r="H52" s="489"/>
      <c r="I52" s="414"/>
      <c r="J52" s="489"/>
      <c r="K52" s="414"/>
      <c r="L52" s="489"/>
      <c r="M52" s="414"/>
      <c r="N52" s="489"/>
      <c r="O52" s="414"/>
      <c r="P52" s="489"/>
      <c r="Q52" s="414"/>
      <c r="R52" s="489"/>
      <c r="S52" s="414"/>
      <c r="T52" s="489"/>
      <c r="U52" s="414"/>
      <c r="V52" s="489"/>
      <c r="W52" s="414"/>
      <c r="X52" s="489"/>
      <c r="Y52" s="659"/>
      <c r="Z52" s="662"/>
      <c r="AA52" s="663"/>
      <c r="AB52" s="663"/>
      <c r="AC52" s="664"/>
      <c r="AD52" s="135" t="e">
        <f>IF(AND(AC52&gt;0,(#REF!+Q52)=0),"x","")</f>
        <v>#REF!</v>
      </c>
    </row>
    <row r="53" spans="1:30" ht="26.1" hidden="1" customHeight="1">
      <c r="A53" s="131" t="s">
        <v>1253</v>
      </c>
      <c r="B53" s="424"/>
      <c r="C53" s="414"/>
      <c r="D53" s="414"/>
      <c r="E53" s="414"/>
      <c r="F53" s="489"/>
      <c r="G53" s="414"/>
      <c r="H53" s="489"/>
      <c r="I53" s="414"/>
      <c r="J53" s="489"/>
      <c r="K53" s="414"/>
      <c r="L53" s="489"/>
      <c r="M53" s="414"/>
      <c r="N53" s="489"/>
      <c r="O53" s="414"/>
      <c r="P53" s="489"/>
      <c r="Q53" s="414"/>
      <c r="R53" s="489"/>
      <c r="S53" s="414"/>
      <c r="T53" s="489"/>
      <c r="U53" s="414"/>
      <c r="V53" s="489"/>
      <c r="W53" s="414"/>
      <c r="X53" s="489"/>
      <c r="Y53" s="659"/>
      <c r="Z53" s="662"/>
      <c r="AA53" s="663"/>
      <c r="AB53" s="663"/>
      <c r="AC53" s="664"/>
      <c r="AD53" s="135" t="e">
        <f>IF(AND(AC53&gt;0,(#REF!+Q53)=0),"x","")</f>
        <v>#REF!</v>
      </c>
    </row>
    <row r="54" spans="1:30" ht="26.1" hidden="1" customHeight="1">
      <c r="A54" s="131" t="s">
        <v>1254</v>
      </c>
      <c r="B54" s="424"/>
      <c r="C54" s="414"/>
      <c r="D54" s="414"/>
      <c r="E54" s="414"/>
      <c r="F54" s="489"/>
      <c r="G54" s="414"/>
      <c r="H54" s="489"/>
      <c r="I54" s="414"/>
      <c r="J54" s="489"/>
      <c r="K54" s="414"/>
      <c r="L54" s="489"/>
      <c r="M54" s="414"/>
      <c r="N54" s="489"/>
      <c r="O54" s="414"/>
      <c r="P54" s="489"/>
      <c r="Q54" s="414"/>
      <c r="R54" s="489"/>
      <c r="S54" s="414"/>
      <c r="T54" s="489"/>
      <c r="U54" s="414"/>
      <c r="V54" s="489"/>
      <c r="W54" s="414"/>
      <c r="X54" s="489"/>
      <c r="Y54" s="659"/>
      <c r="Z54" s="662"/>
      <c r="AA54" s="663"/>
      <c r="AB54" s="663"/>
      <c r="AC54" s="664"/>
      <c r="AD54" s="135" t="e">
        <f>IF(AND(AC54&gt;0,(#REF!+Q54)=0),"x","")</f>
        <v>#REF!</v>
      </c>
    </row>
    <row r="55" spans="1:30" ht="26.1" hidden="1" customHeight="1">
      <c r="A55" s="131" t="s">
        <v>1255</v>
      </c>
      <c r="B55" s="424"/>
      <c r="C55" s="414"/>
      <c r="D55" s="414"/>
      <c r="E55" s="414"/>
      <c r="F55" s="489"/>
      <c r="G55" s="414"/>
      <c r="H55" s="489"/>
      <c r="I55" s="414"/>
      <c r="J55" s="489"/>
      <c r="K55" s="414"/>
      <c r="L55" s="489"/>
      <c r="M55" s="414"/>
      <c r="N55" s="489"/>
      <c r="O55" s="414"/>
      <c r="P55" s="489"/>
      <c r="Q55" s="414"/>
      <c r="R55" s="489"/>
      <c r="S55" s="414"/>
      <c r="T55" s="489"/>
      <c r="U55" s="414"/>
      <c r="V55" s="489"/>
      <c r="W55" s="414"/>
      <c r="X55" s="489"/>
      <c r="Y55" s="659"/>
      <c r="Z55" s="662"/>
      <c r="AA55" s="663"/>
      <c r="AB55" s="663"/>
      <c r="AC55" s="664"/>
      <c r="AD55" s="135" t="e">
        <f>IF(AND(AC55&gt;0,(#REF!+Q55)=0),"x","")</f>
        <v>#REF!</v>
      </c>
    </row>
    <row r="56" spans="1:30" ht="26.1" hidden="1" customHeight="1">
      <c r="A56" s="131" t="s">
        <v>1256</v>
      </c>
      <c r="B56" s="424"/>
      <c r="C56" s="414"/>
      <c r="D56" s="414"/>
      <c r="E56" s="414"/>
      <c r="F56" s="489"/>
      <c r="G56" s="414"/>
      <c r="H56" s="489"/>
      <c r="I56" s="414"/>
      <c r="J56" s="489"/>
      <c r="K56" s="414"/>
      <c r="L56" s="489"/>
      <c r="M56" s="414"/>
      <c r="N56" s="489"/>
      <c r="O56" s="414"/>
      <c r="P56" s="489"/>
      <c r="Q56" s="414"/>
      <c r="R56" s="489"/>
      <c r="S56" s="414"/>
      <c r="T56" s="489"/>
      <c r="U56" s="414"/>
      <c r="V56" s="489"/>
      <c r="W56" s="414"/>
      <c r="X56" s="489"/>
      <c r="Y56" s="659"/>
      <c r="Z56" s="662"/>
      <c r="AA56" s="663"/>
      <c r="AB56" s="663"/>
      <c r="AC56" s="664"/>
      <c r="AD56" s="135" t="e">
        <f>IF(AND(AC56&gt;0,(#REF!+Q56)=0),"x","")</f>
        <v>#REF!</v>
      </c>
    </row>
    <row r="57" spans="1:30" ht="26.1" hidden="1" customHeight="1">
      <c r="A57" s="131" t="s">
        <v>1257</v>
      </c>
      <c r="B57" s="424"/>
      <c r="C57" s="414"/>
      <c r="D57" s="414"/>
      <c r="E57" s="414"/>
      <c r="F57" s="489"/>
      <c r="G57" s="414"/>
      <c r="H57" s="489"/>
      <c r="I57" s="414"/>
      <c r="J57" s="489"/>
      <c r="K57" s="414"/>
      <c r="L57" s="489"/>
      <c r="M57" s="414"/>
      <c r="N57" s="489"/>
      <c r="O57" s="414"/>
      <c r="P57" s="489"/>
      <c r="Q57" s="414"/>
      <c r="R57" s="489"/>
      <c r="S57" s="414"/>
      <c r="T57" s="489"/>
      <c r="U57" s="414"/>
      <c r="V57" s="489"/>
      <c r="W57" s="414"/>
      <c r="X57" s="489"/>
      <c r="Y57" s="659"/>
      <c r="Z57" s="662"/>
      <c r="AA57" s="663"/>
      <c r="AB57" s="663"/>
      <c r="AC57" s="664"/>
      <c r="AD57" s="135" t="e">
        <f>IF(AND(AC57&gt;0,(#REF!+Q57)=0),"x","")</f>
        <v>#REF!</v>
      </c>
    </row>
    <row r="58" spans="1:30" ht="26.1" hidden="1" customHeight="1">
      <c r="A58" s="131" t="s">
        <v>1258</v>
      </c>
      <c r="B58" s="424"/>
      <c r="C58" s="414"/>
      <c r="D58" s="414"/>
      <c r="E58" s="414"/>
      <c r="F58" s="489"/>
      <c r="G58" s="414"/>
      <c r="H58" s="489"/>
      <c r="I58" s="414"/>
      <c r="J58" s="489"/>
      <c r="K58" s="414"/>
      <c r="L58" s="489"/>
      <c r="M58" s="414"/>
      <c r="N58" s="489"/>
      <c r="O58" s="414"/>
      <c r="P58" s="489"/>
      <c r="Q58" s="414"/>
      <c r="R58" s="489"/>
      <c r="S58" s="414"/>
      <c r="T58" s="489"/>
      <c r="U58" s="414"/>
      <c r="V58" s="489"/>
      <c r="W58" s="414"/>
      <c r="X58" s="489"/>
      <c r="Y58" s="659"/>
      <c r="Z58" s="662"/>
      <c r="AA58" s="663"/>
      <c r="AB58" s="663"/>
      <c r="AC58" s="664"/>
      <c r="AD58" s="135" t="e">
        <f>IF(AND(AC58&gt;0,(#REF!+Q58)=0),"x","")</f>
        <v>#REF!</v>
      </c>
    </row>
    <row r="59" spans="1:30"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659"/>
      <c r="Z59" s="662"/>
      <c r="AA59" s="663"/>
      <c r="AB59" s="663"/>
      <c r="AC59" s="664"/>
      <c r="AD59" s="135" t="e">
        <f>IF(AND(AC59&gt;0,(#REF!+Q59)=0),"x","")</f>
        <v>#REF!</v>
      </c>
    </row>
    <row r="60" spans="1:30"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659"/>
      <c r="Z60" s="662"/>
      <c r="AA60" s="663"/>
      <c r="AB60" s="663"/>
      <c r="AC60" s="664"/>
      <c r="AD60" s="135" t="e">
        <f>IF(AND(AC60&gt;0,(#REF!+Q60)=0),"x","")</f>
        <v>#REF!</v>
      </c>
    </row>
    <row r="61" spans="1:30"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659"/>
      <c r="Z61" s="662"/>
      <c r="AA61" s="663"/>
      <c r="AB61" s="663"/>
      <c r="AC61" s="664"/>
      <c r="AD61" s="135" t="e">
        <f>IF(AND(AC61&gt;0,(#REF!+Q61)=0),"x","")</f>
        <v>#REF!</v>
      </c>
    </row>
    <row r="62" spans="1:30" ht="26.1" customHeight="1" thickBot="1">
      <c r="A62" s="415" t="s">
        <v>1101</v>
      </c>
      <c r="B62" s="416">
        <f t="shared" ref="B62:AC62" si="0">+SUM(B7:B61)</f>
        <v>0</v>
      </c>
      <c r="C62" s="416">
        <f t="shared" si="0"/>
        <v>0</v>
      </c>
      <c r="D62" s="416">
        <f t="shared" si="0"/>
        <v>0</v>
      </c>
      <c r="E62" s="416">
        <f t="shared" si="0"/>
        <v>0</v>
      </c>
      <c r="F62" s="416">
        <f t="shared" si="0"/>
        <v>0</v>
      </c>
      <c r="G62" s="416">
        <f t="shared" si="0"/>
        <v>0</v>
      </c>
      <c r="H62" s="416">
        <f t="shared" si="0"/>
        <v>0</v>
      </c>
      <c r="I62" s="416">
        <f t="shared" si="0"/>
        <v>0</v>
      </c>
      <c r="J62" s="416">
        <f t="shared" si="0"/>
        <v>0</v>
      </c>
      <c r="K62" s="416">
        <f t="shared" si="0"/>
        <v>0</v>
      </c>
      <c r="L62" s="416">
        <f t="shared" si="0"/>
        <v>0</v>
      </c>
      <c r="M62" s="416">
        <f t="shared" si="0"/>
        <v>0</v>
      </c>
      <c r="N62" s="416">
        <f t="shared" si="0"/>
        <v>0</v>
      </c>
      <c r="O62" s="416">
        <f t="shared" si="0"/>
        <v>0</v>
      </c>
      <c r="P62" s="416">
        <f t="shared" si="0"/>
        <v>0</v>
      </c>
      <c r="Q62" s="416">
        <f t="shared" si="0"/>
        <v>0</v>
      </c>
      <c r="R62" s="416">
        <f t="shared" si="0"/>
        <v>0</v>
      </c>
      <c r="S62" s="416">
        <f t="shared" si="0"/>
        <v>0</v>
      </c>
      <c r="T62" s="416">
        <f t="shared" si="0"/>
        <v>0</v>
      </c>
      <c r="U62" s="416">
        <f t="shared" si="0"/>
        <v>0</v>
      </c>
      <c r="V62" s="416">
        <f t="shared" si="0"/>
        <v>0</v>
      </c>
      <c r="W62" s="416">
        <f t="shared" si="0"/>
        <v>0</v>
      </c>
      <c r="X62" s="416">
        <f t="shared" si="0"/>
        <v>0</v>
      </c>
      <c r="Y62" s="661">
        <f t="shared" si="0"/>
        <v>0</v>
      </c>
      <c r="Z62" s="665">
        <f t="shared" si="0"/>
        <v>0</v>
      </c>
      <c r="AA62" s="666">
        <f t="shared" si="0"/>
        <v>0</v>
      </c>
      <c r="AB62" s="666">
        <f t="shared" si="0"/>
        <v>0</v>
      </c>
      <c r="AC62" s="667">
        <f t="shared" si="0"/>
        <v>0</v>
      </c>
    </row>
    <row r="63" spans="1:30">
      <c r="C63" s="132"/>
      <c r="D63" s="132"/>
      <c r="E63" s="132"/>
      <c r="F63" s="132"/>
      <c r="G63" s="132"/>
      <c r="H63" s="132"/>
      <c r="I63" s="132"/>
      <c r="J63" s="132"/>
      <c r="M63" s="132"/>
      <c r="N63" s="132"/>
      <c r="O63" s="132"/>
      <c r="P63" s="132"/>
      <c r="Q63" s="132"/>
      <c r="R63" s="132"/>
      <c r="S63" s="132"/>
      <c r="T63" s="132"/>
      <c r="U63" s="132"/>
      <c r="V63" s="132"/>
    </row>
    <row r="64" spans="1:30">
      <c r="B64" s="133"/>
    </row>
    <row r="65" spans="2:27">
      <c r="B65" s="134"/>
      <c r="W65" s="132"/>
      <c r="X65" s="132"/>
      <c r="Y65" s="132"/>
      <c r="Z65" s="132"/>
      <c r="AA65" s="132"/>
    </row>
    <row r="68" spans="2:27">
      <c r="B68" s="134"/>
    </row>
    <row r="70" spans="2:27">
      <c r="B70" s="84"/>
    </row>
    <row r="71" spans="2:27" ht="13.8">
      <c r="B71" s="136"/>
    </row>
  </sheetData>
  <sheetProtection algorithmName="SHA-512" hashValue="kwgSmgEfSIanGZbreVJ6MHIzO/OMQbtBqumwtwv3DBeX/lkP3ctFpnQn2wJzpCqF8KHtnGMXm1Un79aGhL/zVA==" saltValue="ebarZtsYTsk1ZmFtPc1p6w==" spinCount="100000" sheet="1" objects="1" scenarios="1"/>
  <conditionalFormatting sqref="G1:H1">
    <cfRule type="containsText" dxfId="40" priority="3" operator="containsText" text="Errors">
      <formula>NOT(ISERROR(SEARCH("Errors",G1)))</formula>
    </cfRule>
  </conditionalFormatting>
  <dataValidations count="4">
    <dataValidation type="list" showInputMessage="1" showErrorMessage="1" sqref="A2" xr:uid="{4AAD4440-98BF-422F-8014-BFC0CD731B1D}">
      <formula1>CAU</formula1>
    </dataValidation>
    <dataValidation type="whole" allowBlank="1" showInputMessage="1" showErrorMessage="1" errorTitle="Data Validation" error="Please enter a whole number between 0 and 2147483647." sqref="C19:AC61 B7:B43 C7:AC17 B62:AC62" xr:uid="{651ECEA5-6DDB-4DE4-A12A-AB4468493643}">
      <formula1>0</formula1>
      <formula2>10000000000</formula2>
    </dataValidation>
    <dataValidation type="whole" allowBlank="1" showInputMessage="1" showErrorMessage="1" errorTitle="Data Validation" error="Please enter a whole number, do  not use cents." sqref="C18:Y18" xr:uid="{B9ED618C-DB17-4991-B97D-49E17CD8D053}">
      <formula1>-10000000000</formula1>
      <formula2>10000000000</formula2>
    </dataValidation>
    <dataValidation type="whole" allowBlank="1" showInputMessage="1" showErrorMessage="1" errorTitle="Data Validation" error="Please enter a whole number - do not use cents." sqref="Z18:AC18" xr:uid="{EB34152B-643B-491C-822D-7BE61892D571}">
      <formula1>-10000000000</formula1>
      <formula2>10000000000</formula2>
    </dataValidation>
  </dataValidations>
  <pageMargins left="0.5" right="0.5" top="0.75" bottom="1" header="0.5" footer="0.5"/>
  <pageSetup scale="82" fitToWidth="2" fitToHeight="0" orientation="landscape"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2EAE-9431-4651-840D-A72CB1043078}">
  <sheetPr codeName="Sheet22">
    <tabColor theme="8" tint="0.39997558519241921"/>
    <pageSetUpPr fitToPage="1"/>
  </sheetPr>
  <dimension ref="A1:AD71"/>
  <sheetViews>
    <sheetView zoomScaleNormal="100" workbookViewId="0">
      <pane xSplit="6" ySplit="17" topLeftCell="G18" activePane="bottomRight" state="frozen"/>
      <selection activeCell="D14" sqref="D14"/>
      <selection pane="topRight" activeCell="D14" sqref="D14"/>
      <selection pane="bottomLeft" activeCell="D14" sqref="D14"/>
      <selection pane="bottomRight" activeCell="D14" sqref="D14"/>
    </sheetView>
  </sheetViews>
  <sheetFormatPr defaultColWidth="8.88671875" defaultRowHeight="13.2"/>
  <cols>
    <col min="1" max="1" width="30.6640625" style="121" customWidth="1"/>
    <col min="2" max="6" width="15.6640625" style="121" hidden="1" customWidth="1"/>
    <col min="7" max="9" width="15.6640625" style="121" customWidth="1"/>
    <col min="10" max="15" width="15.6640625" style="121" hidden="1" customWidth="1"/>
    <col min="16" max="17" width="15.6640625" style="121" customWidth="1"/>
    <col min="18" max="25" width="15.6640625" style="121" hidden="1" customWidth="1"/>
    <col min="26" max="29" width="25.6640625" style="121" customWidth="1"/>
    <col min="30" max="30" width="8.88671875" style="135"/>
    <col min="31" max="16384" width="8.88671875" style="121"/>
  </cols>
  <sheetData>
    <row r="1" spans="1:30" ht="13.8" thickBot="1">
      <c r="A1" s="119" t="s">
        <v>1287</v>
      </c>
      <c r="B1" s="120"/>
      <c r="G1" s="149" t="str">
        <f>IF('Compliance Issues'!M3="x","Errors exist, see the Compliance Issues tab.","")</f>
        <v/>
      </c>
      <c r="H1" s="149"/>
      <c r="I1" s="122"/>
      <c r="J1" s="123"/>
      <c r="K1" s="123"/>
      <c r="L1" s="123"/>
      <c r="M1" s="123"/>
      <c r="N1" s="123"/>
      <c r="O1" s="123"/>
      <c r="P1" s="123"/>
      <c r="Q1" s="123"/>
      <c r="R1" s="123"/>
      <c r="S1" s="123"/>
      <c r="T1" s="123"/>
      <c r="U1" s="123"/>
      <c r="V1" s="123"/>
      <c r="W1" s="123"/>
      <c r="X1" s="123"/>
      <c r="Y1" s="123"/>
      <c r="Z1" s="123"/>
      <c r="AA1" s="123"/>
    </row>
    <row r="2" spans="1:30" ht="16.2" thickBot="1">
      <c r="A2" s="117">
        <f>IIIB!A2</f>
        <v>0</v>
      </c>
      <c r="B2" s="120"/>
      <c r="C2" s="124" t="str">
        <f>IIIB!C2</f>
        <v>January 2021</v>
      </c>
      <c r="G2" s="125" t="str">
        <f>LOOKUP(C2,'Addl Info'!A21:A34,'Addl Info'!D21:D34)</f>
        <v>07-2020 - 06-2021</v>
      </c>
      <c r="H2" s="505"/>
      <c r="I2" s="410" t="e">
        <f>IF('EBS Expense Tool'!A4&lt;=6,LOOKUP(A2,Allocations!A2:A125,Allocations!R2:R125),IF('EBS Expense Tool'!A4&gt;=7,LOOKUP(A2,Allocations!A2:A125,Allocations!S2:S125)))</f>
        <v>#N/A</v>
      </c>
      <c r="J2" s="68"/>
      <c r="K2" s="123"/>
      <c r="L2" s="123"/>
      <c r="M2" s="123"/>
      <c r="N2" s="123"/>
      <c r="O2" s="123"/>
      <c r="P2" s="123"/>
      <c r="Q2" s="123"/>
      <c r="R2" s="123"/>
      <c r="S2" s="123"/>
      <c r="T2" s="123"/>
      <c r="U2" s="123"/>
      <c r="V2" s="123"/>
      <c r="W2" s="123"/>
      <c r="X2" s="123"/>
      <c r="Y2" s="123"/>
      <c r="Z2" s="123"/>
      <c r="AA2" s="123"/>
    </row>
    <row r="3" spans="1:30">
      <c r="A3" s="123"/>
      <c r="B3" s="123"/>
      <c r="C3" s="123"/>
      <c r="D3" s="123"/>
      <c r="E3" s="123"/>
      <c r="F3" s="123"/>
      <c r="G3" s="127" t="s">
        <v>1225</v>
      </c>
      <c r="H3" s="127"/>
      <c r="I3" s="128" t="e">
        <f>IF('EBS Expense Tool'!A4&lt;7,I2-Q62-'EBS Expense Tool'!G5,I2-Q62)</f>
        <v>#N/A</v>
      </c>
      <c r="J3" s="497"/>
      <c r="K3" s="123"/>
      <c r="L3" s="123"/>
      <c r="M3" s="123"/>
      <c r="N3" s="123"/>
      <c r="O3" s="123"/>
      <c r="P3" s="123" t="s">
        <v>1491</v>
      </c>
      <c r="Q3" s="123"/>
      <c r="R3" s="123"/>
      <c r="S3" s="123"/>
      <c r="T3" s="123"/>
      <c r="U3" s="123"/>
      <c r="V3" s="123"/>
      <c r="W3" s="123"/>
      <c r="X3" s="123"/>
      <c r="Y3" s="123"/>
      <c r="Z3" s="123"/>
      <c r="AA3" s="123"/>
    </row>
    <row r="4" spans="1:30">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row>
    <row r="5" spans="1:30" ht="13.8" thickBot="1">
      <c r="A5" s="129"/>
      <c r="B5" s="129"/>
      <c r="C5" s="129"/>
      <c r="D5" s="129"/>
      <c r="E5" s="129"/>
      <c r="F5" s="129"/>
      <c r="G5" s="129"/>
      <c r="H5" s="129"/>
      <c r="I5" s="129"/>
      <c r="J5" s="129"/>
      <c r="K5" s="129"/>
      <c r="L5" s="129"/>
      <c r="M5" s="129"/>
      <c r="N5" s="129"/>
      <c r="O5" s="129"/>
      <c r="P5" s="129"/>
      <c r="Q5" s="129"/>
      <c r="R5" s="129"/>
      <c r="S5" s="129"/>
      <c r="T5" s="129"/>
      <c r="U5" s="129"/>
      <c r="V5" s="129"/>
      <c r="W5" s="129"/>
      <c r="X5" s="129"/>
      <c r="Y5" s="130"/>
      <c r="Z5" s="123"/>
      <c r="AA5" s="123"/>
    </row>
    <row r="6" spans="1:30" ht="77.099999999999994" customHeight="1">
      <c r="A6" s="539" t="s">
        <v>1226</v>
      </c>
      <c r="B6" s="539" t="s">
        <v>1454</v>
      </c>
      <c r="C6" s="539" t="s">
        <v>1455</v>
      </c>
      <c r="D6" s="539" t="s">
        <v>1227</v>
      </c>
      <c r="E6" s="539" t="s">
        <v>1228</v>
      </c>
      <c r="F6" s="539" t="s">
        <v>1430</v>
      </c>
      <c r="G6" s="702" t="s">
        <v>1080</v>
      </c>
      <c r="H6" s="702" t="s">
        <v>1431</v>
      </c>
      <c r="I6" s="702" t="s">
        <v>1082</v>
      </c>
      <c r="J6" s="539" t="s">
        <v>1432</v>
      </c>
      <c r="K6" s="539" t="s">
        <v>1433</v>
      </c>
      <c r="L6" s="539" t="s">
        <v>1434</v>
      </c>
      <c r="M6" s="539" t="s">
        <v>1229</v>
      </c>
      <c r="N6" s="539" t="s">
        <v>1435</v>
      </c>
      <c r="O6" s="539" t="s">
        <v>1084</v>
      </c>
      <c r="P6" s="721" t="s">
        <v>1466</v>
      </c>
      <c r="Q6" s="721" t="s">
        <v>1489</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row>
    <row r="7" spans="1:30" ht="26.1" hidden="1" customHeight="1">
      <c r="A7" s="413" t="s">
        <v>357</v>
      </c>
      <c r="B7" s="414"/>
      <c r="C7" s="414"/>
      <c r="D7" s="414"/>
      <c r="E7" s="414"/>
      <c r="F7" s="489"/>
      <c r="G7" s="703"/>
      <c r="H7" s="704"/>
      <c r="I7" s="703"/>
      <c r="J7" s="489"/>
      <c r="K7" s="414"/>
      <c r="L7" s="489"/>
      <c r="M7" s="414"/>
      <c r="N7" s="489"/>
      <c r="O7" s="414"/>
      <c r="P7" s="489"/>
      <c r="Q7" s="414"/>
      <c r="R7" s="489"/>
      <c r="S7" s="414"/>
      <c r="T7" s="489"/>
      <c r="U7" s="414"/>
      <c r="V7" s="489"/>
      <c r="W7" s="414"/>
      <c r="X7" s="489"/>
      <c r="Y7" s="659"/>
      <c r="Z7" s="662"/>
      <c r="AA7" s="663"/>
      <c r="AB7" s="663"/>
      <c r="AC7" s="664"/>
      <c r="AD7" s="135" t="e">
        <f>IF(AND(AC7&gt;0,(#REF!+Q7)=0),"x","")</f>
        <v>#REF!</v>
      </c>
    </row>
    <row r="8" spans="1:30" ht="26.1" hidden="1" customHeight="1">
      <c r="A8" s="413" t="s">
        <v>360</v>
      </c>
      <c r="B8" s="414"/>
      <c r="C8" s="414"/>
      <c r="D8" s="414"/>
      <c r="E8" s="414"/>
      <c r="F8" s="489"/>
      <c r="G8" s="703"/>
      <c r="H8" s="704"/>
      <c r="I8" s="703"/>
      <c r="J8" s="489"/>
      <c r="K8" s="414"/>
      <c r="L8" s="489"/>
      <c r="M8" s="414"/>
      <c r="N8" s="489"/>
      <c r="O8" s="414"/>
      <c r="P8" s="489"/>
      <c r="Q8" s="414"/>
      <c r="R8" s="489"/>
      <c r="S8" s="414"/>
      <c r="T8" s="489"/>
      <c r="U8" s="414"/>
      <c r="V8" s="489"/>
      <c r="W8" s="414"/>
      <c r="X8" s="489"/>
      <c r="Y8" s="659"/>
      <c r="Z8" s="662"/>
      <c r="AA8" s="663"/>
      <c r="AB8" s="663"/>
      <c r="AC8" s="664"/>
      <c r="AD8" s="135" t="e">
        <f>IF(AND(AC8&gt;0,(#REF!+Q8)=0),"x","")</f>
        <v>#REF!</v>
      </c>
    </row>
    <row r="9" spans="1:30" ht="26.1" hidden="1" customHeight="1">
      <c r="A9" s="413" t="s">
        <v>368</v>
      </c>
      <c r="B9" s="414"/>
      <c r="C9" s="414"/>
      <c r="D9" s="414"/>
      <c r="E9" s="414"/>
      <c r="F9" s="489"/>
      <c r="G9" s="703"/>
      <c r="H9" s="704"/>
      <c r="I9" s="703"/>
      <c r="J9" s="489"/>
      <c r="K9" s="414"/>
      <c r="L9" s="489"/>
      <c r="M9" s="414"/>
      <c r="N9" s="489"/>
      <c r="O9" s="414"/>
      <c r="P9" s="489"/>
      <c r="Q9" s="414"/>
      <c r="R9" s="489"/>
      <c r="S9" s="414"/>
      <c r="T9" s="489"/>
      <c r="U9" s="414"/>
      <c r="V9" s="489"/>
      <c r="W9" s="414"/>
      <c r="X9" s="489"/>
      <c r="Y9" s="659"/>
      <c r="Z9" s="662"/>
      <c r="AA9" s="663"/>
      <c r="AB9" s="663"/>
      <c r="AC9" s="664"/>
      <c r="AD9" s="135" t="e">
        <f>IF(AND(AC9&gt;0,(#REF!+Q9)=0),"x","")</f>
        <v>#REF!</v>
      </c>
    </row>
    <row r="10" spans="1:30" ht="26.1" hidden="1" customHeight="1">
      <c r="A10" s="413" t="s">
        <v>376</v>
      </c>
      <c r="B10" s="414"/>
      <c r="C10" s="414"/>
      <c r="D10" s="414"/>
      <c r="E10" s="414"/>
      <c r="F10" s="489"/>
      <c r="G10" s="703"/>
      <c r="H10" s="704"/>
      <c r="I10" s="703"/>
      <c r="J10" s="489"/>
      <c r="K10" s="414"/>
      <c r="L10" s="489"/>
      <c r="M10" s="414"/>
      <c r="N10" s="489"/>
      <c r="O10" s="414"/>
      <c r="P10" s="489"/>
      <c r="Q10" s="414"/>
      <c r="R10" s="489"/>
      <c r="S10" s="414"/>
      <c r="T10" s="489"/>
      <c r="U10" s="414"/>
      <c r="V10" s="489"/>
      <c r="W10" s="414"/>
      <c r="X10" s="489"/>
      <c r="Y10" s="659"/>
      <c r="Z10" s="662"/>
      <c r="AA10" s="663"/>
      <c r="AB10" s="663"/>
      <c r="AC10" s="664"/>
      <c r="AD10" s="135" t="e">
        <f>IF(AND(AC10&gt;0,(#REF!+Q10)=0),"x","")</f>
        <v>#REF!</v>
      </c>
    </row>
    <row r="11" spans="1:30" ht="26.1" hidden="1" customHeight="1">
      <c r="A11" s="413" t="s">
        <v>1233</v>
      </c>
      <c r="B11" s="414"/>
      <c r="C11" s="414"/>
      <c r="D11" s="414"/>
      <c r="E11" s="414"/>
      <c r="F11" s="489"/>
      <c r="G11" s="703"/>
      <c r="H11" s="704"/>
      <c r="I11" s="703"/>
      <c r="J11" s="489"/>
      <c r="K11" s="414"/>
      <c r="L11" s="489"/>
      <c r="M11" s="414"/>
      <c r="N11" s="489"/>
      <c r="O11" s="414"/>
      <c r="P11" s="489"/>
      <c r="Q11" s="414"/>
      <c r="R11" s="489"/>
      <c r="S11" s="414"/>
      <c r="T11" s="489"/>
      <c r="U11" s="414"/>
      <c r="V11" s="489"/>
      <c r="W11" s="414"/>
      <c r="X11" s="489"/>
      <c r="Y11" s="659"/>
      <c r="Z11" s="662"/>
      <c r="AA11" s="663"/>
      <c r="AB11" s="663"/>
      <c r="AC11" s="664"/>
      <c r="AD11" s="135" t="e">
        <f>IF(AND(AC11&gt;0,(#REF!+Q11)=0),"x","")</f>
        <v>#REF!</v>
      </c>
    </row>
    <row r="12" spans="1:30" ht="26.1" hidden="1" customHeight="1">
      <c r="A12" s="413" t="s">
        <v>407</v>
      </c>
      <c r="B12" s="414"/>
      <c r="C12" s="414"/>
      <c r="D12" s="414"/>
      <c r="E12" s="414"/>
      <c r="F12" s="489"/>
      <c r="G12" s="703"/>
      <c r="H12" s="704"/>
      <c r="I12" s="703"/>
      <c r="J12" s="489"/>
      <c r="K12" s="414"/>
      <c r="L12" s="489"/>
      <c r="M12" s="414"/>
      <c r="N12" s="489"/>
      <c r="O12" s="414"/>
      <c r="P12" s="489"/>
      <c r="Q12" s="414"/>
      <c r="R12" s="489"/>
      <c r="S12" s="414"/>
      <c r="T12" s="489"/>
      <c r="U12" s="414"/>
      <c r="V12" s="489"/>
      <c r="W12" s="414"/>
      <c r="X12" s="489"/>
      <c r="Y12" s="659"/>
      <c r="Z12" s="662"/>
      <c r="AA12" s="663"/>
      <c r="AB12" s="663"/>
      <c r="AC12" s="664"/>
      <c r="AD12" s="135" t="e">
        <f>IF(AND(AC12&gt;0,(#REF!+Q12)=0),"x","")</f>
        <v>#REF!</v>
      </c>
    </row>
    <row r="13" spans="1:30" ht="26.1" hidden="1" customHeight="1">
      <c r="A13" s="413" t="s">
        <v>411</v>
      </c>
      <c r="B13" s="414"/>
      <c r="C13" s="414"/>
      <c r="D13" s="414"/>
      <c r="E13" s="414"/>
      <c r="F13" s="489"/>
      <c r="G13" s="703"/>
      <c r="H13" s="704"/>
      <c r="I13" s="703"/>
      <c r="J13" s="489"/>
      <c r="K13" s="414"/>
      <c r="L13" s="489"/>
      <c r="M13" s="414"/>
      <c r="N13" s="489"/>
      <c r="O13" s="414"/>
      <c r="P13" s="489"/>
      <c r="Q13" s="414"/>
      <c r="R13" s="489"/>
      <c r="S13" s="414"/>
      <c r="T13" s="489"/>
      <c r="U13" s="414"/>
      <c r="V13" s="489"/>
      <c r="W13" s="414"/>
      <c r="X13" s="489"/>
      <c r="Y13" s="659"/>
      <c r="Z13" s="662"/>
      <c r="AA13" s="663"/>
      <c r="AB13" s="663"/>
      <c r="AC13" s="664"/>
      <c r="AD13" s="135" t="e">
        <f>IF(AND(AC13&gt;0,(#REF!+Q13)=0),"x","")</f>
        <v>#REF!</v>
      </c>
    </row>
    <row r="14" spans="1:30" ht="26.1" hidden="1" customHeight="1">
      <c r="A14" s="413" t="s">
        <v>413</v>
      </c>
      <c r="B14" s="414"/>
      <c r="C14" s="414"/>
      <c r="D14" s="414"/>
      <c r="E14" s="414"/>
      <c r="F14" s="489"/>
      <c r="G14" s="703"/>
      <c r="H14" s="704"/>
      <c r="I14" s="703"/>
      <c r="J14" s="489"/>
      <c r="K14" s="414"/>
      <c r="L14" s="489"/>
      <c r="M14" s="414"/>
      <c r="N14" s="489"/>
      <c r="O14" s="414"/>
      <c r="P14" s="489"/>
      <c r="Q14" s="414"/>
      <c r="R14" s="489"/>
      <c r="S14" s="414"/>
      <c r="T14" s="489"/>
      <c r="U14" s="414"/>
      <c r="V14" s="489"/>
      <c r="W14" s="414"/>
      <c r="X14" s="489"/>
      <c r="Y14" s="659"/>
      <c r="Z14" s="662"/>
      <c r="AA14" s="663"/>
      <c r="AB14" s="663"/>
      <c r="AC14" s="664"/>
      <c r="AD14" s="135" t="e">
        <f>IF(AND(AC14&gt;0,(#REF!+Q14)=0),"x","")</f>
        <v>#REF!</v>
      </c>
    </row>
    <row r="15" spans="1:30" ht="26.1" hidden="1" customHeight="1">
      <c r="A15" s="413" t="s">
        <v>1234</v>
      </c>
      <c r="B15" s="414"/>
      <c r="C15" s="414"/>
      <c r="D15" s="414"/>
      <c r="E15" s="414"/>
      <c r="F15" s="489"/>
      <c r="G15" s="703"/>
      <c r="H15" s="704"/>
      <c r="I15" s="703"/>
      <c r="J15" s="489"/>
      <c r="K15" s="414"/>
      <c r="L15" s="489"/>
      <c r="M15" s="414"/>
      <c r="N15" s="489"/>
      <c r="O15" s="414"/>
      <c r="P15" s="489"/>
      <c r="Q15" s="414"/>
      <c r="R15" s="489"/>
      <c r="S15" s="414"/>
      <c r="T15" s="489"/>
      <c r="U15" s="414"/>
      <c r="V15" s="489"/>
      <c r="W15" s="414"/>
      <c r="X15" s="489"/>
      <c r="Y15" s="659"/>
      <c r="Z15" s="662"/>
      <c r="AA15" s="663"/>
      <c r="AB15" s="663"/>
      <c r="AC15" s="664"/>
      <c r="AD15" s="135" t="e">
        <f>IF(AND(AC15&gt;0,(#REF!+Q15)=0),"x","")</f>
        <v>#REF!</v>
      </c>
    </row>
    <row r="16" spans="1:30" ht="26.1" hidden="1" customHeight="1">
      <c r="A16" s="413" t="s">
        <v>1235</v>
      </c>
      <c r="B16" s="414"/>
      <c r="C16" s="414"/>
      <c r="D16" s="414"/>
      <c r="E16" s="414"/>
      <c r="F16" s="489"/>
      <c r="G16" s="703"/>
      <c r="H16" s="704"/>
      <c r="I16" s="703"/>
      <c r="J16" s="489"/>
      <c r="K16" s="414"/>
      <c r="L16" s="489"/>
      <c r="M16" s="414"/>
      <c r="N16" s="489"/>
      <c r="O16" s="414"/>
      <c r="P16" s="489"/>
      <c r="Q16" s="414"/>
      <c r="R16" s="489"/>
      <c r="S16" s="414"/>
      <c r="T16" s="489"/>
      <c r="U16" s="414"/>
      <c r="V16" s="489"/>
      <c r="W16" s="414"/>
      <c r="X16" s="489"/>
      <c r="Y16" s="659"/>
      <c r="Z16" s="662"/>
      <c r="AA16" s="663"/>
      <c r="AB16" s="663"/>
      <c r="AC16" s="664"/>
      <c r="AD16" s="135" t="e">
        <f>IF(AND(AC16&gt;0,(#REF!+Q16)=0),"x","")</f>
        <v>#REF!</v>
      </c>
    </row>
    <row r="17" spans="1:30" ht="26.1" hidden="1" customHeight="1">
      <c r="A17" s="413" t="s">
        <v>480</v>
      </c>
      <c r="B17" s="414"/>
      <c r="C17" s="414"/>
      <c r="D17" s="414"/>
      <c r="E17" s="414"/>
      <c r="F17" s="489"/>
      <c r="G17" s="703"/>
      <c r="H17" s="704"/>
      <c r="I17" s="703"/>
      <c r="J17" s="489"/>
      <c r="K17" s="414"/>
      <c r="L17" s="489"/>
      <c r="M17" s="414"/>
      <c r="N17" s="489"/>
      <c r="O17" s="414"/>
      <c r="P17" s="489"/>
      <c r="Q17" s="414"/>
      <c r="R17" s="489"/>
      <c r="S17" s="414"/>
      <c r="T17" s="489"/>
      <c r="U17" s="414"/>
      <c r="V17" s="489"/>
      <c r="W17" s="414"/>
      <c r="X17" s="489"/>
      <c r="Y17" s="659"/>
      <c r="Z17" s="662"/>
      <c r="AA17" s="663"/>
      <c r="AB17" s="663"/>
      <c r="AC17" s="664"/>
      <c r="AD17" s="135" t="e">
        <f>IF(AND(AC17&gt;0,(#REF!+Q17)=0),"x","")</f>
        <v>#REF!</v>
      </c>
    </row>
    <row r="18" spans="1:30" ht="26.1" customHeight="1">
      <c r="A18" s="415" t="s">
        <v>504</v>
      </c>
      <c r="B18" s="414"/>
      <c r="C18" s="412"/>
      <c r="D18" s="412"/>
      <c r="E18" s="412"/>
      <c r="F18" s="488"/>
      <c r="G18" s="703"/>
      <c r="H18" s="704"/>
      <c r="I18" s="705"/>
      <c r="J18" s="488"/>
      <c r="K18" s="412"/>
      <c r="L18" s="488"/>
      <c r="M18" s="412"/>
      <c r="N18" s="488"/>
      <c r="O18" s="412"/>
      <c r="P18" s="427">
        <f>'EBS Expense Tool'!E343</f>
        <v>0</v>
      </c>
      <c r="Q18" s="687">
        <f>'EBS Expense Tool'!F343</f>
        <v>0</v>
      </c>
      <c r="R18" s="414"/>
      <c r="S18" s="414"/>
      <c r="T18" s="489"/>
      <c r="U18" s="414"/>
      <c r="V18" s="489"/>
      <c r="W18" s="414"/>
      <c r="X18" s="489"/>
      <c r="Y18" s="659"/>
      <c r="Z18" s="559">
        <f t="shared" ref="Z18:Z31" si="0">B18+D18+F18+J18+L18+N18+P18+R18+T18+X18</f>
        <v>0</v>
      </c>
      <c r="AA18" s="558">
        <f t="shared" ref="AA18:AA31" si="1">Z18+H18</f>
        <v>0</v>
      </c>
      <c r="AB18" s="562">
        <f t="shared" ref="AB18:AB31" si="2">C18+E18+G18+K18+M18+O18+Q18+S18+U18+Y18</f>
        <v>0</v>
      </c>
      <c r="AC18" s="563">
        <f t="shared" ref="AC18:AC31" si="3">AB18+I18</f>
        <v>0</v>
      </c>
      <c r="AD18" s="135" t="e">
        <f>IF(AND(AC18&gt;0,(#REF!+Q18)=0),"x","")</f>
        <v>#REF!</v>
      </c>
    </row>
    <row r="19" spans="1:30" ht="26.1" hidden="1" customHeight="1">
      <c r="A19" s="413" t="s">
        <v>1236</v>
      </c>
      <c r="B19" s="414"/>
      <c r="C19" s="412"/>
      <c r="D19" s="412"/>
      <c r="E19" s="412"/>
      <c r="F19" s="488"/>
      <c r="G19" s="703"/>
      <c r="H19" s="704"/>
      <c r="I19" s="705"/>
      <c r="J19" s="488"/>
      <c r="K19" s="412"/>
      <c r="L19" s="488"/>
      <c r="M19" s="412"/>
      <c r="N19" s="488"/>
      <c r="O19" s="412"/>
      <c r="P19" s="488"/>
      <c r="Q19" s="412"/>
      <c r="R19" s="488"/>
      <c r="S19" s="414"/>
      <c r="T19" s="489"/>
      <c r="U19" s="414"/>
      <c r="V19" s="489"/>
      <c r="W19" s="414"/>
      <c r="X19" s="489"/>
      <c r="Y19" s="659"/>
      <c r="Z19" s="559">
        <f t="shared" si="0"/>
        <v>0</v>
      </c>
      <c r="AA19" s="558">
        <f t="shared" si="1"/>
        <v>0</v>
      </c>
      <c r="AB19" s="562">
        <f t="shared" si="2"/>
        <v>0</v>
      </c>
      <c r="AC19" s="563">
        <f t="shared" si="3"/>
        <v>0</v>
      </c>
      <c r="AD19" s="135" t="e">
        <f>IF(AND(AC19&gt;0,(#REF!+Q19)=0),"x","")</f>
        <v>#REF!</v>
      </c>
    </row>
    <row r="20" spans="1:30" ht="26.1" hidden="1" customHeight="1">
      <c r="A20" s="413" t="s">
        <v>509</v>
      </c>
      <c r="B20" s="412"/>
      <c r="C20" s="412"/>
      <c r="D20" s="412"/>
      <c r="E20" s="412"/>
      <c r="F20" s="488"/>
      <c r="G20" s="705"/>
      <c r="H20" s="706"/>
      <c r="I20" s="705"/>
      <c r="J20" s="488"/>
      <c r="K20" s="412"/>
      <c r="L20" s="488"/>
      <c r="M20" s="412"/>
      <c r="N20" s="488"/>
      <c r="O20" s="412"/>
      <c r="P20" s="488"/>
      <c r="Q20" s="412"/>
      <c r="R20" s="488"/>
      <c r="S20" s="414"/>
      <c r="T20" s="489"/>
      <c r="U20" s="414"/>
      <c r="V20" s="489"/>
      <c r="W20" s="414"/>
      <c r="X20" s="489"/>
      <c r="Y20" s="659"/>
      <c r="Z20" s="559">
        <f t="shared" si="0"/>
        <v>0</v>
      </c>
      <c r="AA20" s="558">
        <f t="shared" si="1"/>
        <v>0</v>
      </c>
      <c r="AB20" s="562">
        <f t="shared" si="2"/>
        <v>0</v>
      </c>
      <c r="AC20" s="563">
        <f t="shared" si="3"/>
        <v>0</v>
      </c>
      <c r="AD20" s="135" t="e">
        <f>IF(AND(AC20&gt;0,(#REF!+Q20)=0),"x","")</f>
        <v>#REF!</v>
      </c>
    </row>
    <row r="21" spans="1:30" ht="26.1" hidden="1" customHeight="1">
      <c r="A21" s="413" t="s">
        <v>1237</v>
      </c>
      <c r="B21" s="412"/>
      <c r="C21" s="412"/>
      <c r="D21" s="412"/>
      <c r="E21" s="412"/>
      <c r="F21" s="488"/>
      <c r="G21" s="705"/>
      <c r="H21" s="706"/>
      <c r="I21" s="705"/>
      <c r="J21" s="488"/>
      <c r="K21" s="412"/>
      <c r="L21" s="488"/>
      <c r="M21" s="412"/>
      <c r="N21" s="488"/>
      <c r="O21" s="412"/>
      <c r="P21" s="488"/>
      <c r="Q21" s="412"/>
      <c r="R21" s="488"/>
      <c r="S21" s="414"/>
      <c r="T21" s="489"/>
      <c r="U21" s="414"/>
      <c r="V21" s="489"/>
      <c r="W21" s="414"/>
      <c r="X21" s="489"/>
      <c r="Y21" s="659"/>
      <c r="Z21" s="559">
        <f t="shared" si="0"/>
        <v>0</v>
      </c>
      <c r="AA21" s="558">
        <f t="shared" si="1"/>
        <v>0</v>
      </c>
      <c r="AB21" s="562">
        <f t="shared" si="2"/>
        <v>0</v>
      </c>
      <c r="AC21" s="563">
        <f t="shared" si="3"/>
        <v>0</v>
      </c>
      <c r="AD21" s="135" t="e">
        <f>IF(AND(AC21&gt;0,(#REF!+Q21)=0),"x","")</f>
        <v>#REF!</v>
      </c>
    </row>
    <row r="22" spans="1:30" ht="26.1" hidden="1" customHeight="1">
      <c r="A22" s="413" t="s">
        <v>1238</v>
      </c>
      <c r="B22" s="412"/>
      <c r="C22" s="412"/>
      <c r="D22" s="412"/>
      <c r="E22" s="412"/>
      <c r="F22" s="488"/>
      <c r="G22" s="705"/>
      <c r="H22" s="706"/>
      <c r="I22" s="705"/>
      <c r="J22" s="488"/>
      <c r="K22" s="412"/>
      <c r="L22" s="488"/>
      <c r="M22" s="412"/>
      <c r="N22" s="488"/>
      <c r="O22" s="412"/>
      <c r="P22" s="488"/>
      <c r="Q22" s="412"/>
      <c r="R22" s="488"/>
      <c r="S22" s="414"/>
      <c r="T22" s="489"/>
      <c r="U22" s="414"/>
      <c r="V22" s="489"/>
      <c r="W22" s="414"/>
      <c r="X22" s="489"/>
      <c r="Y22" s="659"/>
      <c r="Z22" s="559">
        <f t="shared" si="0"/>
        <v>0</v>
      </c>
      <c r="AA22" s="558">
        <f t="shared" si="1"/>
        <v>0</v>
      </c>
      <c r="AB22" s="562">
        <f t="shared" si="2"/>
        <v>0</v>
      </c>
      <c r="AC22" s="563">
        <f t="shared" si="3"/>
        <v>0</v>
      </c>
      <c r="AD22" s="135" t="e">
        <f>IF(AND(AC22&gt;0,(#REF!+Q22)=0),"x","")</f>
        <v>#REF!</v>
      </c>
    </row>
    <row r="23" spans="1:30" ht="26.1" hidden="1" customHeight="1">
      <c r="A23" s="413" t="s">
        <v>1239</v>
      </c>
      <c r="B23" s="412"/>
      <c r="C23" s="412"/>
      <c r="D23" s="412"/>
      <c r="E23" s="412"/>
      <c r="F23" s="488"/>
      <c r="G23" s="705"/>
      <c r="H23" s="706"/>
      <c r="I23" s="705"/>
      <c r="J23" s="488"/>
      <c r="K23" s="412"/>
      <c r="L23" s="488"/>
      <c r="M23" s="412"/>
      <c r="N23" s="488"/>
      <c r="O23" s="412"/>
      <c r="P23" s="488"/>
      <c r="Q23" s="412"/>
      <c r="R23" s="488"/>
      <c r="S23" s="414"/>
      <c r="T23" s="489"/>
      <c r="U23" s="414"/>
      <c r="V23" s="489"/>
      <c r="W23" s="414"/>
      <c r="X23" s="489"/>
      <c r="Y23" s="659"/>
      <c r="Z23" s="559">
        <f t="shared" si="0"/>
        <v>0</v>
      </c>
      <c r="AA23" s="558">
        <f t="shared" si="1"/>
        <v>0</v>
      </c>
      <c r="AB23" s="562">
        <f t="shared" si="2"/>
        <v>0</v>
      </c>
      <c r="AC23" s="563">
        <f t="shared" si="3"/>
        <v>0</v>
      </c>
      <c r="AD23" s="135" t="e">
        <f>IF(AND(AC23&gt;0,(#REF!+Q23)=0),"x","")</f>
        <v>#REF!</v>
      </c>
    </row>
    <row r="24" spans="1:30" ht="26.1" hidden="1" customHeight="1">
      <c r="A24" s="413" t="s">
        <v>1240</v>
      </c>
      <c r="B24" s="412"/>
      <c r="C24" s="412"/>
      <c r="D24" s="412"/>
      <c r="E24" s="412"/>
      <c r="F24" s="488"/>
      <c r="G24" s="705"/>
      <c r="H24" s="706"/>
      <c r="I24" s="705"/>
      <c r="J24" s="488"/>
      <c r="K24" s="412"/>
      <c r="L24" s="488"/>
      <c r="M24" s="412"/>
      <c r="N24" s="488"/>
      <c r="O24" s="412"/>
      <c r="P24" s="488"/>
      <c r="Q24" s="412"/>
      <c r="R24" s="488"/>
      <c r="S24" s="414"/>
      <c r="T24" s="489"/>
      <c r="U24" s="414"/>
      <c r="V24" s="489"/>
      <c r="W24" s="414"/>
      <c r="X24" s="489"/>
      <c r="Y24" s="659"/>
      <c r="Z24" s="559">
        <f t="shared" si="0"/>
        <v>0</v>
      </c>
      <c r="AA24" s="558">
        <f t="shared" si="1"/>
        <v>0</v>
      </c>
      <c r="AB24" s="562">
        <f t="shared" si="2"/>
        <v>0</v>
      </c>
      <c r="AC24" s="563">
        <f t="shared" si="3"/>
        <v>0</v>
      </c>
      <c r="AD24" s="135" t="e">
        <f>IF(AND(AC24&gt;0,(#REF!+Q24)=0),"x","")</f>
        <v>#REF!</v>
      </c>
    </row>
    <row r="25" spans="1:30" ht="26.1" hidden="1" customHeight="1">
      <c r="A25" s="413" t="s">
        <v>574</v>
      </c>
      <c r="B25" s="412"/>
      <c r="C25" s="412"/>
      <c r="D25" s="412"/>
      <c r="E25" s="412"/>
      <c r="F25" s="488"/>
      <c r="G25" s="705"/>
      <c r="H25" s="706"/>
      <c r="I25" s="705"/>
      <c r="J25" s="488"/>
      <c r="K25" s="412"/>
      <c r="L25" s="488"/>
      <c r="M25" s="412"/>
      <c r="N25" s="488"/>
      <c r="O25" s="412"/>
      <c r="P25" s="488"/>
      <c r="Q25" s="412"/>
      <c r="R25" s="488"/>
      <c r="S25" s="414"/>
      <c r="T25" s="489"/>
      <c r="U25" s="414"/>
      <c r="V25" s="489"/>
      <c r="W25" s="414"/>
      <c r="X25" s="489"/>
      <c r="Y25" s="659"/>
      <c r="Z25" s="559">
        <f t="shared" si="0"/>
        <v>0</v>
      </c>
      <c r="AA25" s="558">
        <f t="shared" si="1"/>
        <v>0</v>
      </c>
      <c r="AB25" s="562">
        <f t="shared" si="2"/>
        <v>0</v>
      </c>
      <c r="AC25" s="563">
        <f t="shared" si="3"/>
        <v>0</v>
      </c>
      <c r="AD25" s="135" t="e">
        <f>IF(AND(AC25&gt;0,(#REF!+Q25)=0),"x","")</f>
        <v>#REF!</v>
      </c>
    </row>
    <row r="26" spans="1:30" ht="26.1" hidden="1" customHeight="1">
      <c r="A26" s="413" t="s">
        <v>578</v>
      </c>
      <c r="B26" s="412"/>
      <c r="C26" s="412"/>
      <c r="D26" s="412"/>
      <c r="E26" s="412"/>
      <c r="F26" s="488"/>
      <c r="G26" s="705"/>
      <c r="H26" s="706"/>
      <c r="I26" s="705"/>
      <c r="J26" s="488"/>
      <c r="K26" s="412"/>
      <c r="L26" s="488"/>
      <c r="M26" s="412"/>
      <c r="N26" s="488"/>
      <c r="O26" s="412"/>
      <c r="P26" s="488"/>
      <c r="Q26" s="412"/>
      <c r="R26" s="488"/>
      <c r="S26" s="414"/>
      <c r="T26" s="489"/>
      <c r="U26" s="414"/>
      <c r="V26" s="489"/>
      <c r="W26" s="414"/>
      <c r="X26" s="489"/>
      <c r="Y26" s="659"/>
      <c r="Z26" s="559">
        <f t="shared" si="0"/>
        <v>0</v>
      </c>
      <c r="AA26" s="558">
        <f t="shared" si="1"/>
        <v>0</v>
      </c>
      <c r="AB26" s="562">
        <f t="shared" si="2"/>
        <v>0</v>
      </c>
      <c r="AC26" s="563">
        <f t="shared" si="3"/>
        <v>0</v>
      </c>
      <c r="AD26" s="135" t="e">
        <f>IF(AND(AC26&gt;0,(#REF!+Q26)=0),"x","")</f>
        <v>#REF!</v>
      </c>
    </row>
    <row r="27" spans="1:30" ht="26.1" hidden="1" customHeight="1">
      <c r="A27" s="413" t="s">
        <v>799</v>
      </c>
      <c r="B27" s="412"/>
      <c r="C27" s="412"/>
      <c r="D27" s="412"/>
      <c r="E27" s="412"/>
      <c r="F27" s="488"/>
      <c r="G27" s="705"/>
      <c r="H27" s="706"/>
      <c r="I27" s="705"/>
      <c r="J27" s="488"/>
      <c r="K27" s="412"/>
      <c r="L27" s="488"/>
      <c r="M27" s="412"/>
      <c r="N27" s="488"/>
      <c r="O27" s="412"/>
      <c r="P27" s="488"/>
      <c r="Q27" s="412"/>
      <c r="R27" s="488"/>
      <c r="S27" s="414"/>
      <c r="T27" s="489"/>
      <c r="U27" s="414"/>
      <c r="V27" s="489"/>
      <c r="W27" s="414"/>
      <c r="X27" s="489"/>
      <c r="Y27" s="659"/>
      <c r="Z27" s="559">
        <f t="shared" si="0"/>
        <v>0</v>
      </c>
      <c r="AA27" s="558">
        <f t="shared" si="1"/>
        <v>0</v>
      </c>
      <c r="AB27" s="562">
        <f t="shared" si="2"/>
        <v>0</v>
      </c>
      <c r="AC27" s="563">
        <f t="shared" si="3"/>
        <v>0</v>
      </c>
      <c r="AD27" s="135" t="e">
        <f>IF(AND(AC27&gt;0,(#REF!+Q27)=0),"x","")</f>
        <v>#REF!</v>
      </c>
    </row>
    <row r="28" spans="1:30" ht="26.1" hidden="1" customHeight="1">
      <c r="A28" s="413" t="s">
        <v>584</v>
      </c>
      <c r="B28" s="412"/>
      <c r="C28" s="412"/>
      <c r="D28" s="412"/>
      <c r="E28" s="412"/>
      <c r="F28" s="488"/>
      <c r="G28" s="705"/>
      <c r="H28" s="706"/>
      <c r="I28" s="705"/>
      <c r="J28" s="488"/>
      <c r="K28" s="412"/>
      <c r="L28" s="488"/>
      <c r="M28" s="412"/>
      <c r="N28" s="488"/>
      <c r="O28" s="412"/>
      <c r="P28" s="488"/>
      <c r="Q28" s="412"/>
      <c r="R28" s="488"/>
      <c r="S28" s="414"/>
      <c r="T28" s="489"/>
      <c r="U28" s="414"/>
      <c r="V28" s="489"/>
      <c r="W28" s="414"/>
      <c r="X28" s="489"/>
      <c r="Y28" s="659"/>
      <c r="Z28" s="559">
        <f t="shared" si="0"/>
        <v>0</v>
      </c>
      <c r="AA28" s="558">
        <f t="shared" si="1"/>
        <v>0</v>
      </c>
      <c r="AB28" s="562">
        <f t="shared" si="2"/>
        <v>0</v>
      </c>
      <c r="AC28" s="563">
        <f t="shared" si="3"/>
        <v>0</v>
      </c>
      <c r="AD28" s="135" t="e">
        <f>IF(AND(AC28&gt;0,(#REF!+Q28)=0),"x","")</f>
        <v>#REF!</v>
      </c>
    </row>
    <row r="29" spans="1:30" ht="26.1" hidden="1" customHeight="1">
      <c r="A29" s="413" t="s">
        <v>1241</v>
      </c>
      <c r="B29" s="412"/>
      <c r="C29" s="412"/>
      <c r="D29" s="412"/>
      <c r="E29" s="412"/>
      <c r="F29" s="488"/>
      <c r="G29" s="705"/>
      <c r="H29" s="706"/>
      <c r="I29" s="705"/>
      <c r="J29" s="488"/>
      <c r="K29" s="412"/>
      <c r="L29" s="488"/>
      <c r="M29" s="412"/>
      <c r="N29" s="488"/>
      <c r="O29" s="412"/>
      <c r="P29" s="488"/>
      <c r="Q29" s="412"/>
      <c r="R29" s="488"/>
      <c r="S29" s="414"/>
      <c r="T29" s="489"/>
      <c r="U29" s="414"/>
      <c r="V29" s="489"/>
      <c r="W29" s="414"/>
      <c r="X29" s="489"/>
      <c r="Y29" s="659"/>
      <c r="Z29" s="559">
        <f t="shared" si="0"/>
        <v>0</v>
      </c>
      <c r="AA29" s="558">
        <f t="shared" si="1"/>
        <v>0</v>
      </c>
      <c r="AB29" s="562">
        <f t="shared" si="2"/>
        <v>0</v>
      </c>
      <c r="AC29" s="563">
        <f t="shared" si="3"/>
        <v>0</v>
      </c>
      <c r="AD29" s="135" t="e">
        <f>IF(AND(AC29&gt;0,(#REF!+Q29)=0),"x","")</f>
        <v>#REF!</v>
      </c>
    </row>
    <row r="30" spans="1:30" ht="26.1" hidden="1" customHeight="1">
      <c r="A30" s="413" t="s">
        <v>592</v>
      </c>
      <c r="B30" s="412"/>
      <c r="C30" s="412"/>
      <c r="D30" s="412"/>
      <c r="E30" s="412"/>
      <c r="F30" s="488"/>
      <c r="G30" s="705"/>
      <c r="H30" s="706"/>
      <c r="I30" s="705"/>
      <c r="J30" s="488"/>
      <c r="K30" s="412"/>
      <c r="L30" s="488"/>
      <c r="M30" s="412"/>
      <c r="N30" s="488"/>
      <c r="O30" s="412"/>
      <c r="P30" s="488"/>
      <c r="Q30" s="412"/>
      <c r="R30" s="488"/>
      <c r="S30" s="414"/>
      <c r="T30" s="489"/>
      <c r="U30" s="414"/>
      <c r="V30" s="489"/>
      <c r="W30" s="414"/>
      <c r="X30" s="489"/>
      <c r="Y30" s="659"/>
      <c r="Z30" s="559">
        <f t="shared" si="0"/>
        <v>0</v>
      </c>
      <c r="AA30" s="558">
        <f t="shared" si="1"/>
        <v>0</v>
      </c>
      <c r="AB30" s="562">
        <f t="shared" si="2"/>
        <v>0</v>
      </c>
      <c r="AC30" s="563">
        <f t="shared" si="3"/>
        <v>0</v>
      </c>
      <c r="AD30" s="135" t="e">
        <f>IF(AND(AC30&gt;0,(#REF!+Q30)=0),"x","")</f>
        <v>#REF!</v>
      </c>
    </row>
    <row r="31" spans="1:30" ht="26.1" customHeight="1">
      <c r="A31" s="415" t="s">
        <v>1100</v>
      </c>
      <c r="B31" s="412"/>
      <c r="C31" s="412"/>
      <c r="D31" s="412"/>
      <c r="E31" s="412"/>
      <c r="F31" s="488"/>
      <c r="G31" s="705"/>
      <c r="H31" s="706"/>
      <c r="I31" s="705"/>
      <c r="J31" s="488"/>
      <c r="K31" s="412"/>
      <c r="L31" s="488"/>
      <c r="M31" s="412"/>
      <c r="N31" s="488"/>
      <c r="O31" s="412"/>
      <c r="P31" s="427">
        <f>'EBS Expense Tool'!E344</f>
        <v>0</v>
      </c>
      <c r="Q31" s="687">
        <f>'EBS Expense Tool'!F344</f>
        <v>0</v>
      </c>
      <c r="R31" s="414"/>
      <c r="S31" s="414"/>
      <c r="T31" s="489"/>
      <c r="U31" s="414"/>
      <c r="V31" s="489"/>
      <c r="W31" s="414"/>
      <c r="X31" s="489"/>
      <c r="Y31" s="659"/>
      <c r="Z31" s="559">
        <f t="shared" si="0"/>
        <v>0</v>
      </c>
      <c r="AA31" s="558">
        <f t="shared" si="1"/>
        <v>0</v>
      </c>
      <c r="AB31" s="562">
        <f t="shared" si="2"/>
        <v>0</v>
      </c>
      <c r="AC31" s="563">
        <f t="shared" si="3"/>
        <v>0</v>
      </c>
      <c r="AD31" s="135" t="e">
        <f>IF(AND(AC31&gt;0,(#REF!+Q31)=0),"x","")</f>
        <v>#REF!</v>
      </c>
    </row>
    <row r="32" spans="1:30" ht="26.1" hidden="1" customHeight="1">
      <c r="A32" s="413" t="s">
        <v>750</v>
      </c>
      <c r="B32" s="414"/>
      <c r="C32" s="414"/>
      <c r="D32" s="414"/>
      <c r="E32" s="414"/>
      <c r="F32" s="489"/>
      <c r="G32" s="703"/>
      <c r="H32" s="704"/>
      <c r="I32" s="703"/>
      <c r="J32" s="489"/>
      <c r="K32" s="414"/>
      <c r="L32" s="489"/>
      <c r="M32" s="414"/>
      <c r="N32" s="489"/>
      <c r="O32" s="414"/>
      <c r="P32" s="489"/>
      <c r="Q32" s="414"/>
      <c r="R32" s="489"/>
      <c r="S32" s="414"/>
      <c r="T32" s="489"/>
      <c r="U32" s="414"/>
      <c r="V32" s="489"/>
      <c r="W32" s="414"/>
      <c r="X32" s="489"/>
      <c r="Y32" s="659"/>
      <c r="Z32" s="662"/>
      <c r="AA32" s="663"/>
      <c r="AB32" s="663"/>
      <c r="AC32" s="664"/>
      <c r="AD32" s="135" t="e">
        <f>IF(AND(AC32&gt;0,(#REF!+Q32)=0),"x","")</f>
        <v>#REF!</v>
      </c>
    </row>
    <row r="33" spans="1:30" ht="26.1" hidden="1" customHeight="1">
      <c r="A33" s="413" t="s">
        <v>1242</v>
      </c>
      <c r="B33" s="414"/>
      <c r="C33" s="414"/>
      <c r="D33" s="414"/>
      <c r="E33" s="414"/>
      <c r="F33" s="489"/>
      <c r="G33" s="703"/>
      <c r="H33" s="704"/>
      <c r="I33" s="703"/>
      <c r="J33" s="489"/>
      <c r="K33" s="414"/>
      <c r="L33" s="489"/>
      <c r="M33" s="414"/>
      <c r="N33" s="489"/>
      <c r="O33" s="414"/>
      <c r="P33" s="489"/>
      <c r="Q33" s="414"/>
      <c r="R33" s="489"/>
      <c r="S33" s="414"/>
      <c r="T33" s="489"/>
      <c r="U33" s="414"/>
      <c r="V33" s="489"/>
      <c r="W33" s="414"/>
      <c r="X33" s="489"/>
      <c r="Y33" s="659"/>
      <c r="Z33" s="662"/>
      <c r="AA33" s="663"/>
      <c r="AB33" s="663"/>
      <c r="AC33" s="664"/>
      <c r="AD33" s="135" t="e">
        <f>IF(AND(AC33&gt;0,(#REF!+Q33)=0),"x","")</f>
        <v>#REF!</v>
      </c>
    </row>
    <row r="34" spans="1:30" ht="26.1" hidden="1" customHeight="1">
      <c r="A34" s="413" t="s">
        <v>767</v>
      </c>
      <c r="B34" s="414"/>
      <c r="C34" s="414"/>
      <c r="D34" s="414"/>
      <c r="E34" s="414"/>
      <c r="F34" s="489"/>
      <c r="G34" s="703"/>
      <c r="H34" s="704"/>
      <c r="I34" s="703"/>
      <c r="J34" s="489"/>
      <c r="K34" s="414"/>
      <c r="L34" s="489"/>
      <c r="M34" s="414"/>
      <c r="N34" s="489"/>
      <c r="O34" s="414"/>
      <c r="P34" s="489"/>
      <c r="Q34" s="414"/>
      <c r="R34" s="489"/>
      <c r="S34" s="414"/>
      <c r="T34" s="489"/>
      <c r="U34" s="414"/>
      <c r="V34" s="489"/>
      <c r="W34" s="414"/>
      <c r="X34" s="489"/>
      <c r="Y34" s="659"/>
      <c r="Z34" s="662"/>
      <c r="AA34" s="663"/>
      <c r="AB34" s="663"/>
      <c r="AC34" s="664"/>
      <c r="AD34" s="135" t="e">
        <f>IF(AND(AC34&gt;0,(#REF!+Q34)=0),"x","")</f>
        <v>#REF!</v>
      </c>
    </row>
    <row r="35" spans="1:30" ht="26.1" hidden="1" customHeight="1">
      <c r="A35" s="413" t="s">
        <v>771</v>
      </c>
      <c r="B35" s="414"/>
      <c r="C35" s="414"/>
      <c r="D35" s="414"/>
      <c r="E35" s="414"/>
      <c r="F35" s="489"/>
      <c r="G35" s="703"/>
      <c r="H35" s="704"/>
      <c r="I35" s="703"/>
      <c r="J35" s="489"/>
      <c r="K35" s="414"/>
      <c r="L35" s="489"/>
      <c r="M35" s="414"/>
      <c r="N35" s="489"/>
      <c r="O35" s="414"/>
      <c r="P35" s="489"/>
      <c r="Q35" s="414"/>
      <c r="R35" s="489"/>
      <c r="S35" s="414"/>
      <c r="T35" s="489"/>
      <c r="U35" s="414"/>
      <c r="V35" s="489"/>
      <c r="W35" s="414"/>
      <c r="X35" s="489"/>
      <c r="Y35" s="659"/>
      <c r="Z35" s="662"/>
      <c r="AA35" s="663"/>
      <c r="AB35" s="663"/>
      <c r="AC35" s="664"/>
      <c r="AD35" s="135" t="e">
        <f>IF(AND(AC35&gt;0,(#REF!+Q35)=0),"x","")</f>
        <v>#REF!</v>
      </c>
    </row>
    <row r="36" spans="1:30" ht="26.1" hidden="1" customHeight="1">
      <c r="A36" s="413" t="s">
        <v>773</v>
      </c>
      <c r="B36" s="414"/>
      <c r="C36" s="414"/>
      <c r="D36" s="414"/>
      <c r="E36" s="414"/>
      <c r="F36" s="489"/>
      <c r="G36" s="703"/>
      <c r="H36" s="704"/>
      <c r="I36" s="703"/>
      <c r="J36" s="489"/>
      <c r="K36" s="414"/>
      <c r="L36" s="489"/>
      <c r="M36" s="414"/>
      <c r="N36" s="489"/>
      <c r="O36" s="414"/>
      <c r="P36" s="489"/>
      <c r="Q36" s="414"/>
      <c r="R36" s="489"/>
      <c r="S36" s="414"/>
      <c r="T36" s="489"/>
      <c r="U36" s="414"/>
      <c r="V36" s="489"/>
      <c r="W36" s="414"/>
      <c r="X36" s="489"/>
      <c r="Y36" s="659"/>
      <c r="Z36" s="662"/>
      <c r="AA36" s="663"/>
      <c r="AB36" s="663"/>
      <c r="AC36" s="664"/>
      <c r="AD36" s="135" t="e">
        <f>IF(AND(AC36&gt;0,(#REF!+Q36)=0),"x","")</f>
        <v>#REF!</v>
      </c>
    </row>
    <row r="37" spans="1:30" ht="26.1" hidden="1" customHeight="1">
      <c r="A37" s="413" t="s">
        <v>1243</v>
      </c>
      <c r="B37" s="414"/>
      <c r="C37" s="414"/>
      <c r="D37" s="414"/>
      <c r="E37" s="414"/>
      <c r="F37" s="489"/>
      <c r="G37" s="703"/>
      <c r="H37" s="704"/>
      <c r="I37" s="703"/>
      <c r="J37" s="489"/>
      <c r="K37" s="414"/>
      <c r="L37" s="489"/>
      <c r="M37" s="414"/>
      <c r="N37" s="489"/>
      <c r="O37" s="414"/>
      <c r="P37" s="489"/>
      <c r="Q37" s="414"/>
      <c r="R37" s="489"/>
      <c r="S37" s="414"/>
      <c r="T37" s="489"/>
      <c r="U37" s="414"/>
      <c r="V37" s="489"/>
      <c r="W37" s="414"/>
      <c r="X37" s="489"/>
      <c r="Y37" s="659"/>
      <c r="Z37" s="662"/>
      <c r="AA37" s="663"/>
      <c r="AB37" s="663"/>
      <c r="AC37" s="664"/>
      <c r="AD37" s="135" t="e">
        <f>IF(AND(AC37&gt;0,(#REF!+Q37)=0),"x","")</f>
        <v>#REF!</v>
      </c>
    </row>
    <row r="38" spans="1:30" ht="26.1" hidden="1" customHeight="1">
      <c r="A38" s="413" t="s">
        <v>1244</v>
      </c>
      <c r="B38" s="414"/>
      <c r="C38" s="414"/>
      <c r="D38" s="414"/>
      <c r="E38" s="414"/>
      <c r="F38" s="489"/>
      <c r="G38" s="703"/>
      <c r="H38" s="704"/>
      <c r="I38" s="703"/>
      <c r="J38" s="489"/>
      <c r="K38" s="414"/>
      <c r="L38" s="489"/>
      <c r="M38" s="414"/>
      <c r="N38" s="489"/>
      <c r="O38" s="414"/>
      <c r="P38" s="489"/>
      <c r="Q38" s="414"/>
      <c r="R38" s="489"/>
      <c r="S38" s="414"/>
      <c r="T38" s="489"/>
      <c r="U38" s="414"/>
      <c r="V38" s="489"/>
      <c r="W38" s="414"/>
      <c r="X38" s="489"/>
      <c r="Y38" s="659"/>
      <c r="Z38" s="662"/>
      <c r="AA38" s="663"/>
      <c r="AB38" s="663"/>
      <c r="AC38" s="664"/>
      <c r="AD38" s="135" t="e">
        <f>IF(AND(AC38&gt;0,(#REF!+Q38)=0),"x","")</f>
        <v>#REF!</v>
      </c>
    </row>
    <row r="39" spans="1:30" ht="26.1" hidden="1" customHeight="1">
      <c r="A39" s="413" t="s">
        <v>844</v>
      </c>
      <c r="B39" s="414"/>
      <c r="C39" s="414"/>
      <c r="D39" s="414"/>
      <c r="E39" s="414"/>
      <c r="F39" s="489"/>
      <c r="G39" s="703"/>
      <c r="H39" s="704"/>
      <c r="I39" s="703"/>
      <c r="J39" s="489"/>
      <c r="K39" s="414"/>
      <c r="L39" s="489"/>
      <c r="M39" s="414"/>
      <c r="N39" s="489"/>
      <c r="O39" s="414"/>
      <c r="P39" s="489"/>
      <c r="Q39" s="414"/>
      <c r="R39" s="489"/>
      <c r="S39" s="414"/>
      <c r="T39" s="489"/>
      <c r="U39" s="414"/>
      <c r="V39" s="489"/>
      <c r="W39" s="414"/>
      <c r="X39" s="489"/>
      <c r="Y39" s="659"/>
      <c r="Z39" s="662"/>
      <c r="AA39" s="663"/>
      <c r="AB39" s="663"/>
      <c r="AC39" s="664"/>
      <c r="AD39" s="135" t="e">
        <f>IF(AND(AC39&gt;0,(#REF!+Q39)=0),"x","")</f>
        <v>#REF!</v>
      </c>
    </row>
    <row r="40" spans="1:30" ht="26.1" hidden="1" customHeight="1">
      <c r="A40" s="413" t="s">
        <v>849</v>
      </c>
      <c r="B40" s="414"/>
      <c r="C40" s="414"/>
      <c r="D40" s="414"/>
      <c r="E40" s="414"/>
      <c r="F40" s="489"/>
      <c r="G40" s="703"/>
      <c r="H40" s="704"/>
      <c r="I40" s="703"/>
      <c r="J40" s="489"/>
      <c r="K40" s="414"/>
      <c r="L40" s="489"/>
      <c r="M40" s="414"/>
      <c r="N40" s="489"/>
      <c r="O40" s="414"/>
      <c r="P40" s="489"/>
      <c r="Q40" s="414"/>
      <c r="R40" s="489"/>
      <c r="S40" s="414"/>
      <c r="T40" s="489"/>
      <c r="U40" s="414"/>
      <c r="V40" s="489"/>
      <c r="W40" s="414"/>
      <c r="X40" s="489"/>
      <c r="Y40" s="659"/>
      <c r="Z40" s="662"/>
      <c r="AA40" s="663"/>
      <c r="AB40" s="663"/>
      <c r="AC40" s="664"/>
      <c r="AD40" s="135" t="e">
        <f>IF(AND(AC40&gt;0,(#REF!+Q40)=0),"x","")</f>
        <v>#REF!</v>
      </c>
    </row>
    <row r="41" spans="1:30" ht="26.1" hidden="1" customHeight="1">
      <c r="A41" s="413" t="s">
        <v>859</v>
      </c>
      <c r="B41" s="414"/>
      <c r="C41" s="414"/>
      <c r="D41" s="414"/>
      <c r="E41" s="414"/>
      <c r="F41" s="489"/>
      <c r="G41" s="703"/>
      <c r="H41" s="704"/>
      <c r="I41" s="703"/>
      <c r="J41" s="489"/>
      <c r="K41" s="414"/>
      <c r="L41" s="489"/>
      <c r="M41" s="414"/>
      <c r="N41" s="489"/>
      <c r="O41" s="414"/>
      <c r="P41" s="489"/>
      <c r="Q41" s="414"/>
      <c r="R41" s="489"/>
      <c r="S41" s="414"/>
      <c r="T41" s="489"/>
      <c r="U41" s="414"/>
      <c r="V41" s="489"/>
      <c r="W41" s="414"/>
      <c r="X41" s="489"/>
      <c r="Y41" s="659"/>
      <c r="Z41" s="662"/>
      <c r="AA41" s="663"/>
      <c r="AB41" s="663"/>
      <c r="AC41" s="664"/>
      <c r="AD41" s="135" t="e">
        <f>IF(AND(AC41&gt;0,(#REF!+Q41)=0),"x","")</f>
        <v>#REF!</v>
      </c>
    </row>
    <row r="42" spans="1:30" ht="26.1" hidden="1" customHeight="1">
      <c r="A42" s="413" t="s">
        <v>871</v>
      </c>
      <c r="B42" s="414"/>
      <c r="C42" s="414"/>
      <c r="D42" s="414"/>
      <c r="E42" s="414"/>
      <c r="F42" s="489"/>
      <c r="G42" s="703"/>
      <c r="H42" s="704"/>
      <c r="I42" s="703"/>
      <c r="J42" s="489"/>
      <c r="K42" s="414"/>
      <c r="L42" s="489"/>
      <c r="M42" s="414"/>
      <c r="N42" s="489"/>
      <c r="O42" s="414"/>
      <c r="P42" s="489"/>
      <c r="Q42" s="414"/>
      <c r="R42" s="489"/>
      <c r="S42" s="414"/>
      <c r="T42" s="489"/>
      <c r="U42" s="414"/>
      <c r="V42" s="489"/>
      <c r="W42" s="414"/>
      <c r="X42" s="489"/>
      <c r="Y42" s="659"/>
      <c r="Z42" s="662"/>
      <c r="AA42" s="663"/>
      <c r="AB42" s="663"/>
      <c r="AC42" s="664"/>
      <c r="AD42" s="135" t="e">
        <f>IF(AND(AC42&gt;0,(#REF!+Q42)=0),"x","")</f>
        <v>#REF!</v>
      </c>
    </row>
    <row r="43" spans="1:30" ht="26.1" hidden="1" customHeight="1">
      <c r="A43" s="413" t="s">
        <v>1245</v>
      </c>
      <c r="B43" s="414"/>
      <c r="C43" s="414"/>
      <c r="D43" s="414"/>
      <c r="E43" s="414"/>
      <c r="F43" s="489"/>
      <c r="G43" s="703"/>
      <c r="H43" s="704"/>
      <c r="I43" s="703"/>
      <c r="J43" s="489"/>
      <c r="K43" s="414"/>
      <c r="L43" s="489"/>
      <c r="M43" s="414"/>
      <c r="N43" s="489"/>
      <c r="O43" s="414"/>
      <c r="P43" s="489"/>
      <c r="Q43" s="414"/>
      <c r="R43" s="489"/>
      <c r="S43" s="414"/>
      <c r="T43" s="489"/>
      <c r="U43" s="414"/>
      <c r="V43" s="489"/>
      <c r="W43" s="414"/>
      <c r="X43" s="489"/>
      <c r="Y43" s="659"/>
      <c r="Z43" s="662"/>
      <c r="AA43" s="663"/>
      <c r="AB43" s="663"/>
      <c r="AC43" s="664"/>
      <c r="AD43" s="135" t="e">
        <f>IF(AND(AC43&gt;0,(#REF!+Q43)=0),"x","")</f>
        <v>#REF!</v>
      </c>
    </row>
    <row r="44" spans="1:30" ht="26.1" hidden="1" customHeight="1">
      <c r="A44" s="413" t="s">
        <v>1246</v>
      </c>
      <c r="B44" s="414"/>
      <c r="C44" s="414"/>
      <c r="D44" s="414"/>
      <c r="E44" s="414"/>
      <c r="F44" s="489"/>
      <c r="G44" s="703"/>
      <c r="H44" s="704"/>
      <c r="I44" s="703"/>
      <c r="J44" s="489"/>
      <c r="K44" s="414"/>
      <c r="L44" s="489"/>
      <c r="M44" s="414"/>
      <c r="N44" s="489"/>
      <c r="O44" s="414"/>
      <c r="P44" s="489"/>
      <c r="Q44" s="414"/>
      <c r="R44" s="489"/>
      <c r="S44" s="414"/>
      <c r="T44" s="489"/>
      <c r="U44" s="414"/>
      <c r="V44" s="489"/>
      <c r="W44" s="414"/>
      <c r="X44" s="489"/>
      <c r="Y44" s="659"/>
      <c r="Z44" s="662"/>
      <c r="AA44" s="663"/>
      <c r="AB44" s="663"/>
      <c r="AC44" s="664"/>
      <c r="AD44" s="135" t="e">
        <f>IF(AND(AC44&gt;0,(#REF!+Q44)=0),"x","")</f>
        <v>#REF!</v>
      </c>
    </row>
    <row r="45" spans="1:30" ht="26.1" hidden="1" customHeight="1">
      <c r="A45" s="413" t="s">
        <v>1247</v>
      </c>
      <c r="B45" s="414"/>
      <c r="C45" s="414"/>
      <c r="D45" s="414"/>
      <c r="E45" s="414"/>
      <c r="F45" s="489"/>
      <c r="G45" s="703"/>
      <c r="H45" s="704"/>
      <c r="I45" s="703"/>
      <c r="J45" s="489"/>
      <c r="K45" s="414"/>
      <c r="L45" s="489"/>
      <c r="M45" s="414"/>
      <c r="N45" s="489"/>
      <c r="O45" s="414"/>
      <c r="P45" s="489"/>
      <c r="Q45" s="414"/>
      <c r="R45" s="489"/>
      <c r="S45" s="414"/>
      <c r="T45" s="489"/>
      <c r="U45" s="414"/>
      <c r="V45" s="489"/>
      <c r="W45" s="414"/>
      <c r="X45" s="489"/>
      <c r="Y45" s="659"/>
      <c r="Z45" s="662"/>
      <c r="AA45" s="663"/>
      <c r="AB45" s="663"/>
      <c r="AC45" s="664"/>
      <c r="AD45" s="135" t="e">
        <f>IF(AND(AC45&gt;0,(#REF!+Q45)=0),"x","")</f>
        <v>#REF!</v>
      </c>
    </row>
    <row r="46" spans="1:30" ht="26.1" hidden="1" customHeight="1">
      <c r="A46" s="413" t="s">
        <v>902</v>
      </c>
      <c r="B46" s="414"/>
      <c r="C46" s="414"/>
      <c r="D46" s="414"/>
      <c r="E46" s="414"/>
      <c r="F46" s="489"/>
      <c r="G46" s="703"/>
      <c r="H46" s="704"/>
      <c r="I46" s="703"/>
      <c r="J46" s="489"/>
      <c r="K46" s="414"/>
      <c r="L46" s="489"/>
      <c r="M46" s="414"/>
      <c r="N46" s="489"/>
      <c r="O46" s="414"/>
      <c r="P46" s="489"/>
      <c r="Q46" s="414"/>
      <c r="R46" s="489"/>
      <c r="S46" s="414"/>
      <c r="T46" s="489"/>
      <c r="U46" s="414"/>
      <c r="V46" s="489"/>
      <c r="W46" s="414"/>
      <c r="X46" s="489"/>
      <c r="Y46" s="659"/>
      <c r="Z46" s="662"/>
      <c r="AA46" s="663"/>
      <c r="AB46" s="663"/>
      <c r="AC46" s="664"/>
      <c r="AD46" s="135" t="e">
        <f>IF(AND(AC46&gt;0,(#REF!+Q46)=0),"x","")</f>
        <v>#REF!</v>
      </c>
    </row>
    <row r="47" spans="1:30" ht="26.1" hidden="1" customHeight="1">
      <c r="A47" s="413" t="s">
        <v>1248</v>
      </c>
      <c r="B47" s="414"/>
      <c r="C47" s="414"/>
      <c r="D47" s="414"/>
      <c r="E47" s="414"/>
      <c r="F47" s="489"/>
      <c r="G47" s="703"/>
      <c r="H47" s="704"/>
      <c r="I47" s="703"/>
      <c r="J47" s="489"/>
      <c r="K47" s="414"/>
      <c r="L47" s="489"/>
      <c r="M47" s="414"/>
      <c r="N47" s="489"/>
      <c r="O47" s="414"/>
      <c r="P47" s="489"/>
      <c r="Q47" s="414"/>
      <c r="R47" s="489"/>
      <c r="S47" s="414"/>
      <c r="T47" s="489"/>
      <c r="U47" s="414"/>
      <c r="V47" s="489"/>
      <c r="W47" s="414"/>
      <c r="X47" s="489"/>
      <c r="Y47" s="659"/>
      <c r="Z47" s="662"/>
      <c r="AA47" s="663"/>
      <c r="AB47" s="663"/>
      <c r="AC47" s="664"/>
      <c r="AD47" s="135" t="e">
        <f>IF(AND(AC47&gt;0,(#REF!+Q47)=0),"x","")</f>
        <v>#REF!</v>
      </c>
    </row>
    <row r="48" spans="1:30" ht="26.1" hidden="1" customHeight="1">
      <c r="A48" s="413" t="s">
        <v>917</v>
      </c>
      <c r="B48" s="414"/>
      <c r="C48" s="414"/>
      <c r="D48" s="414"/>
      <c r="E48" s="414"/>
      <c r="F48" s="489"/>
      <c r="G48" s="703"/>
      <c r="H48" s="704"/>
      <c r="I48" s="703"/>
      <c r="J48" s="489"/>
      <c r="K48" s="414"/>
      <c r="L48" s="489"/>
      <c r="M48" s="414"/>
      <c r="N48" s="489"/>
      <c r="O48" s="414"/>
      <c r="P48" s="489"/>
      <c r="Q48" s="414"/>
      <c r="R48" s="489"/>
      <c r="S48" s="414"/>
      <c r="T48" s="489"/>
      <c r="U48" s="414"/>
      <c r="V48" s="489"/>
      <c r="W48" s="414"/>
      <c r="X48" s="489"/>
      <c r="Y48" s="659"/>
      <c r="Z48" s="662"/>
      <c r="AA48" s="663"/>
      <c r="AB48" s="663"/>
      <c r="AC48" s="664"/>
      <c r="AD48" s="135" t="e">
        <f>IF(AND(AC48&gt;0,(#REF!+Q48)=0),"x","")</f>
        <v>#REF!</v>
      </c>
    </row>
    <row r="49" spans="1:30" ht="26.1" hidden="1" customHeight="1">
      <c r="A49" s="131" t="s">
        <v>1249</v>
      </c>
      <c r="B49" s="414"/>
      <c r="C49" s="414"/>
      <c r="D49" s="414"/>
      <c r="E49" s="414"/>
      <c r="F49" s="489"/>
      <c r="G49" s="703"/>
      <c r="H49" s="704"/>
      <c r="I49" s="703"/>
      <c r="J49" s="489"/>
      <c r="K49" s="414"/>
      <c r="L49" s="489"/>
      <c r="M49" s="414"/>
      <c r="N49" s="489"/>
      <c r="O49" s="414"/>
      <c r="P49" s="489"/>
      <c r="Q49" s="414"/>
      <c r="R49" s="489"/>
      <c r="S49" s="414"/>
      <c r="T49" s="489"/>
      <c r="U49" s="414"/>
      <c r="V49" s="489"/>
      <c r="W49" s="414"/>
      <c r="X49" s="489"/>
      <c r="Y49" s="659"/>
      <c r="Z49" s="662"/>
      <c r="AA49" s="663"/>
      <c r="AB49" s="663"/>
      <c r="AC49" s="664"/>
      <c r="AD49" s="135" t="e">
        <f>IF(AND(AC49&gt;0,(#REF!+Q49)=0),"x","")</f>
        <v>#REF!</v>
      </c>
    </row>
    <row r="50" spans="1:30" ht="26.1" hidden="1" customHeight="1">
      <c r="A50" s="131" t="s">
        <v>1250</v>
      </c>
      <c r="B50" s="414"/>
      <c r="C50" s="414"/>
      <c r="D50" s="414"/>
      <c r="E50" s="414"/>
      <c r="F50" s="489"/>
      <c r="G50" s="703"/>
      <c r="H50" s="704"/>
      <c r="I50" s="703"/>
      <c r="J50" s="489"/>
      <c r="K50" s="414"/>
      <c r="L50" s="489"/>
      <c r="M50" s="414"/>
      <c r="N50" s="489"/>
      <c r="O50" s="414"/>
      <c r="P50" s="489"/>
      <c r="Q50" s="414"/>
      <c r="R50" s="489"/>
      <c r="S50" s="414"/>
      <c r="T50" s="489"/>
      <c r="U50" s="414"/>
      <c r="V50" s="489"/>
      <c r="W50" s="414"/>
      <c r="X50" s="489"/>
      <c r="Y50" s="659"/>
      <c r="Z50" s="662"/>
      <c r="AA50" s="663"/>
      <c r="AB50" s="663"/>
      <c r="AC50" s="664"/>
      <c r="AD50" s="135" t="e">
        <f>IF(AND(AC50&gt;0,(#REF!+Q50)=0),"x","")</f>
        <v>#REF!</v>
      </c>
    </row>
    <row r="51" spans="1:30" ht="26.1" hidden="1" customHeight="1">
      <c r="A51" s="131" t="s">
        <v>1251</v>
      </c>
      <c r="B51" s="414"/>
      <c r="C51" s="414"/>
      <c r="D51" s="414"/>
      <c r="E51" s="414"/>
      <c r="F51" s="489"/>
      <c r="G51" s="703"/>
      <c r="H51" s="704"/>
      <c r="I51" s="703"/>
      <c r="J51" s="489"/>
      <c r="K51" s="414"/>
      <c r="L51" s="489"/>
      <c r="M51" s="414"/>
      <c r="N51" s="489"/>
      <c r="O51" s="414"/>
      <c r="P51" s="489"/>
      <c r="Q51" s="414"/>
      <c r="R51" s="489"/>
      <c r="S51" s="414"/>
      <c r="T51" s="489"/>
      <c r="U51" s="414"/>
      <c r="V51" s="489"/>
      <c r="W51" s="414"/>
      <c r="X51" s="489"/>
      <c r="Y51" s="659"/>
      <c r="Z51" s="662"/>
      <c r="AA51" s="663"/>
      <c r="AB51" s="663"/>
      <c r="AC51" s="664"/>
      <c r="AD51" s="135" t="e">
        <f>IF(AND(AC51&gt;0,(#REF!+Q51)=0),"x","")</f>
        <v>#REF!</v>
      </c>
    </row>
    <row r="52" spans="1:30" ht="26.1" hidden="1" customHeight="1">
      <c r="A52" s="131" t="s">
        <v>1252</v>
      </c>
      <c r="B52" s="414"/>
      <c r="C52" s="414"/>
      <c r="D52" s="414"/>
      <c r="E52" s="414"/>
      <c r="F52" s="489"/>
      <c r="G52" s="703"/>
      <c r="H52" s="704"/>
      <c r="I52" s="703"/>
      <c r="J52" s="489"/>
      <c r="K52" s="414"/>
      <c r="L52" s="489"/>
      <c r="M52" s="414"/>
      <c r="N52" s="489"/>
      <c r="O52" s="414"/>
      <c r="P52" s="489"/>
      <c r="Q52" s="414"/>
      <c r="R52" s="489"/>
      <c r="S52" s="414"/>
      <c r="T52" s="489"/>
      <c r="U52" s="414"/>
      <c r="V52" s="489"/>
      <c r="W52" s="414"/>
      <c r="X52" s="489"/>
      <c r="Y52" s="659"/>
      <c r="Z52" s="662"/>
      <c r="AA52" s="663"/>
      <c r="AB52" s="663"/>
      <c r="AC52" s="664"/>
      <c r="AD52" s="135" t="e">
        <f>IF(AND(AC52&gt;0,(#REF!+Q52)=0),"x","")</f>
        <v>#REF!</v>
      </c>
    </row>
    <row r="53" spans="1:30" ht="26.1" hidden="1" customHeight="1">
      <c r="A53" s="131" t="s">
        <v>1253</v>
      </c>
      <c r="B53" s="414"/>
      <c r="C53" s="414"/>
      <c r="D53" s="414"/>
      <c r="E53" s="414"/>
      <c r="F53" s="489"/>
      <c r="G53" s="703"/>
      <c r="H53" s="704"/>
      <c r="I53" s="703"/>
      <c r="J53" s="489"/>
      <c r="K53" s="414"/>
      <c r="L53" s="489"/>
      <c r="M53" s="414"/>
      <c r="N53" s="489"/>
      <c r="O53" s="414"/>
      <c r="P53" s="489"/>
      <c r="Q53" s="414"/>
      <c r="R53" s="489"/>
      <c r="S53" s="414"/>
      <c r="T53" s="489"/>
      <c r="U53" s="414"/>
      <c r="V53" s="489"/>
      <c r="W53" s="414"/>
      <c r="X53" s="489"/>
      <c r="Y53" s="659"/>
      <c r="Z53" s="662"/>
      <c r="AA53" s="663"/>
      <c r="AB53" s="663"/>
      <c r="AC53" s="664"/>
      <c r="AD53" s="135" t="e">
        <f>IF(AND(AC53&gt;0,(#REF!+Q53)=0),"x","")</f>
        <v>#REF!</v>
      </c>
    </row>
    <row r="54" spans="1:30" ht="26.1" hidden="1" customHeight="1">
      <c r="A54" s="131" t="s">
        <v>1254</v>
      </c>
      <c r="B54" s="414"/>
      <c r="C54" s="414"/>
      <c r="D54" s="414"/>
      <c r="E54" s="414"/>
      <c r="F54" s="489"/>
      <c r="G54" s="703"/>
      <c r="H54" s="704"/>
      <c r="I54" s="703"/>
      <c r="J54" s="489"/>
      <c r="K54" s="414"/>
      <c r="L54" s="489"/>
      <c r="M54" s="414"/>
      <c r="N54" s="489"/>
      <c r="O54" s="414"/>
      <c r="P54" s="489"/>
      <c r="Q54" s="414"/>
      <c r="R54" s="489"/>
      <c r="S54" s="414"/>
      <c r="T54" s="489"/>
      <c r="U54" s="414"/>
      <c r="V54" s="489"/>
      <c r="W54" s="414"/>
      <c r="X54" s="489"/>
      <c r="Y54" s="659"/>
      <c r="Z54" s="662"/>
      <c r="AA54" s="663"/>
      <c r="AB54" s="663"/>
      <c r="AC54" s="664"/>
      <c r="AD54" s="135" t="e">
        <f>IF(AND(AC54&gt;0,(#REF!+Q54)=0),"x","")</f>
        <v>#REF!</v>
      </c>
    </row>
    <row r="55" spans="1:30" ht="26.1" hidden="1" customHeight="1">
      <c r="A55" s="131" t="s">
        <v>1255</v>
      </c>
      <c r="B55" s="414"/>
      <c r="C55" s="414"/>
      <c r="D55" s="414"/>
      <c r="E55" s="414"/>
      <c r="F55" s="489"/>
      <c r="G55" s="703"/>
      <c r="H55" s="704"/>
      <c r="I55" s="703"/>
      <c r="J55" s="489"/>
      <c r="K55" s="414"/>
      <c r="L55" s="489"/>
      <c r="M55" s="414"/>
      <c r="N55" s="489"/>
      <c r="O55" s="414"/>
      <c r="P55" s="489"/>
      <c r="Q55" s="414"/>
      <c r="R55" s="489"/>
      <c r="S55" s="414"/>
      <c r="T55" s="489"/>
      <c r="U55" s="414"/>
      <c r="V55" s="489"/>
      <c r="W55" s="414"/>
      <c r="X55" s="489"/>
      <c r="Y55" s="659"/>
      <c r="Z55" s="662"/>
      <c r="AA55" s="663"/>
      <c r="AB55" s="663"/>
      <c r="AC55" s="664"/>
      <c r="AD55" s="135" t="e">
        <f>IF(AND(AC55&gt;0,(#REF!+Q55)=0),"x","")</f>
        <v>#REF!</v>
      </c>
    </row>
    <row r="56" spans="1:30" ht="26.1" hidden="1" customHeight="1">
      <c r="A56" s="131" t="s">
        <v>1256</v>
      </c>
      <c r="B56" s="414"/>
      <c r="C56" s="414"/>
      <c r="D56" s="414"/>
      <c r="E56" s="414"/>
      <c r="F56" s="489"/>
      <c r="G56" s="703"/>
      <c r="H56" s="704"/>
      <c r="I56" s="703"/>
      <c r="J56" s="489"/>
      <c r="K56" s="414"/>
      <c r="L56" s="489"/>
      <c r="M56" s="414"/>
      <c r="N56" s="489"/>
      <c r="O56" s="414"/>
      <c r="P56" s="489"/>
      <c r="Q56" s="414"/>
      <c r="R56" s="489"/>
      <c r="S56" s="414"/>
      <c r="T56" s="489"/>
      <c r="U56" s="414"/>
      <c r="V56" s="489"/>
      <c r="W56" s="414"/>
      <c r="X56" s="489"/>
      <c r="Y56" s="659"/>
      <c r="Z56" s="662"/>
      <c r="AA56" s="663"/>
      <c r="AB56" s="663"/>
      <c r="AC56" s="664"/>
      <c r="AD56" s="135" t="e">
        <f>IF(AND(AC56&gt;0,(#REF!+Q56)=0),"x","")</f>
        <v>#REF!</v>
      </c>
    </row>
    <row r="57" spans="1:30" ht="26.1" hidden="1" customHeight="1">
      <c r="A57" s="131" t="s">
        <v>1257</v>
      </c>
      <c r="B57" s="414"/>
      <c r="C57" s="414"/>
      <c r="D57" s="414"/>
      <c r="E57" s="414"/>
      <c r="F57" s="489"/>
      <c r="G57" s="703"/>
      <c r="H57" s="704"/>
      <c r="I57" s="703"/>
      <c r="J57" s="489"/>
      <c r="K57" s="414"/>
      <c r="L57" s="489"/>
      <c r="M57" s="414"/>
      <c r="N57" s="489"/>
      <c r="O57" s="414"/>
      <c r="P57" s="489"/>
      <c r="Q57" s="414"/>
      <c r="R57" s="489"/>
      <c r="S57" s="414"/>
      <c r="T57" s="489"/>
      <c r="U57" s="414"/>
      <c r="V57" s="489"/>
      <c r="W57" s="414"/>
      <c r="X57" s="489"/>
      <c r="Y57" s="659"/>
      <c r="Z57" s="662"/>
      <c r="AA57" s="663"/>
      <c r="AB57" s="663"/>
      <c r="AC57" s="664"/>
      <c r="AD57" s="135" t="e">
        <f>IF(AND(AC57&gt;0,(#REF!+Q57)=0),"x","")</f>
        <v>#REF!</v>
      </c>
    </row>
    <row r="58" spans="1:30" ht="26.1" hidden="1" customHeight="1">
      <c r="A58" s="131" t="s">
        <v>1258</v>
      </c>
      <c r="B58" s="424"/>
      <c r="C58" s="414"/>
      <c r="D58" s="414"/>
      <c r="E58" s="414"/>
      <c r="F58" s="489"/>
      <c r="G58" s="703"/>
      <c r="H58" s="704"/>
      <c r="I58" s="703"/>
      <c r="J58" s="489"/>
      <c r="K58" s="414"/>
      <c r="L58" s="489"/>
      <c r="M58" s="414"/>
      <c r="N58" s="489"/>
      <c r="O58" s="414"/>
      <c r="P58" s="489"/>
      <c r="Q58" s="414"/>
      <c r="R58" s="489"/>
      <c r="S58" s="414"/>
      <c r="T58" s="489"/>
      <c r="U58" s="414"/>
      <c r="V58" s="489"/>
      <c r="W58" s="414"/>
      <c r="X58" s="489"/>
      <c r="Y58" s="659"/>
      <c r="Z58" s="662"/>
      <c r="AA58" s="663"/>
      <c r="AB58" s="663"/>
      <c r="AC58" s="664"/>
      <c r="AD58" s="135" t="e">
        <f>IF(AND(AC58&gt;0,(#REF!+Q58)=0),"x","")</f>
        <v>#REF!</v>
      </c>
    </row>
    <row r="59" spans="1:30" ht="26.1" hidden="1" customHeight="1">
      <c r="A59" s="131" t="s">
        <v>1259</v>
      </c>
      <c r="B59" s="424"/>
      <c r="C59" s="414"/>
      <c r="D59" s="414"/>
      <c r="E59" s="414"/>
      <c r="F59" s="489"/>
      <c r="G59" s="703"/>
      <c r="H59" s="704"/>
      <c r="I59" s="703"/>
      <c r="J59" s="489"/>
      <c r="K59" s="414"/>
      <c r="L59" s="489"/>
      <c r="M59" s="414"/>
      <c r="N59" s="489"/>
      <c r="O59" s="414"/>
      <c r="P59" s="489"/>
      <c r="Q59" s="414"/>
      <c r="R59" s="489"/>
      <c r="S59" s="414"/>
      <c r="T59" s="489"/>
      <c r="U59" s="414"/>
      <c r="V59" s="489"/>
      <c r="W59" s="414"/>
      <c r="X59" s="489"/>
      <c r="Y59" s="659"/>
      <c r="Z59" s="662"/>
      <c r="AA59" s="663"/>
      <c r="AB59" s="663"/>
      <c r="AC59" s="664"/>
      <c r="AD59" s="135" t="e">
        <f>IF(AND(AC59&gt;0,(#REF!+Q59)=0),"x","")</f>
        <v>#REF!</v>
      </c>
    </row>
    <row r="60" spans="1:30" ht="26.1" hidden="1" customHeight="1">
      <c r="A60" s="424" t="s">
        <v>986</v>
      </c>
      <c r="B60" s="424"/>
      <c r="C60" s="414"/>
      <c r="D60" s="414"/>
      <c r="E60" s="414"/>
      <c r="F60" s="489"/>
      <c r="G60" s="703"/>
      <c r="H60" s="704"/>
      <c r="I60" s="703"/>
      <c r="J60" s="489"/>
      <c r="K60" s="414"/>
      <c r="L60" s="489"/>
      <c r="M60" s="414"/>
      <c r="N60" s="489"/>
      <c r="O60" s="414"/>
      <c r="P60" s="489"/>
      <c r="Q60" s="414"/>
      <c r="R60" s="489"/>
      <c r="S60" s="414"/>
      <c r="T60" s="489"/>
      <c r="U60" s="414"/>
      <c r="V60" s="489"/>
      <c r="W60" s="414"/>
      <c r="X60" s="489"/>
      <c r="Y60" s="659"/>
      <c r="Z60" s="662"/>
      <c r="AA60" s="663"/>
      <c r="AB60" s="663"/>
      <c r="AC60" s="664"/>
      <c r="AD60" s="135" t="e">
        <f>IF(AND(AC60&gt;0,(#REF!+Q60)=0),"x","")</f>
        <v>#REF!</v>
      </c>
    </row>
    <row r="61" spans="1:30" ht="26.1" hidden="1" customHeight="1">
      <c r="A61" s="424" t="s">
        <v>1170</v>
      </c>
      <c r="B61" s="424"/>
      <c r="C61" s="414"/>
      <c r="D61" s="414"/>
      <c r="E61" s="414"/>
      <c r="F61" s="489"/>
      <c r="G61" s="703"/>
      <c r="H61" s="704"/>
      <c r="I61" s="703"/>
      <c r="J61" s="489"/>
      <c r="K61" s="414"/>
      <c r="L61" s="489"/>
      <c r="M61" s="414"/>
      <c r="N61" s="489"/>
      <c r="O61" s="414"/>
      <c r="P61" s="489"/>
      <c r="Q61" s="414"/>
      <c r="R61" s="489"/>
      <c r="S61" s="414"/>
      <c r="T61" s="489"/>
      <c r="U61" s="414"/>
      <c r="V61" s="489"/>
      <c r="W61" s="414"/>
      <c r="X61" s="489"/>
      <c r="Y61" s="659"/>
      <c r="Z61" s="662"/>
      <c r="AA61" s="663"/>
      <c r="AB61" s="663"/>
      <c r="AC61" s="664"/>
      <c r="AD61" s="135" t="e">
        <f>IF(AND(AC61&gt;0,(#REF!+Q61)=0),"x","")</f>
        <v>#REF!</v>
      </c>
    </row>
    <row r="62" spans="1:30" ht="26.1" customHeight="1" thickBot="1">
      <c r="A62" s="415" t="s">
        <v>1101</v>
      </c>
      <c r="B62" s="416">
        <f>+SUM(B7:B61)</f>
        <v>0</v>
      </c>
      <c r="C62" s="416">
        <f t="shared" ref="C62:AC62" si="4">+SUM(C7:C61)</f>
        <v>0</v>
      </c>
      <c r="D62" s="416">
        <f t="shared" si="4"/>
        <v>0</v>
      </c>
      <c r="E62" s="416">
        <f t="shared" si="4"/>
        <v>0</v>
      </c>
      <c r="F62" s="416">
        <f t="shared" si="4"/>
        <v>0</v>
      </c>
      <c r="G62" s="707">
        <f t="shared" si="4"/>
        <v>0</v>
      </c>
      <c r="H62" s="707">
        <f t="shared" si="4"/>
        <v>0</v>
      </c>
      <c r="I62" s="707">
        <f t="shared" si="4"/>
        <v>0</v>
      </c>
      <c r="J62" s="416">
        <f t="shared" si="4"/>
        <v>0</v>
      </c>
      <c r="K62" s="416">
        <f t="shared" si="4"/>
        <v>0</v>
      </c>
      <c r="L62" s="416">
        <f t="shared" si="4"/>
        <v>0</v>
      </c>
      <c r="M62" s="416">
        <f t="shared" si="4"/>
        <v>0</v>
      </c>
      <c r="N62" s="416">
        <f t="shared" si="4"/>
        <v>0</v>
      </c>
      <c r="O62" s="416">
        <f t="shared" si="4"/>
        <v>0</v>
      </c>
      <c r="P62" s="416">
        <f t="shared" si="4"/>
        <v>0</v>
      </c>
      <c r="Q62" s="416">
        <f t="shared" si="4"/>
        <v>0</v>
      </c>
      <c r="R62" s="416">
        <f t="shared" si="4"/>
        <v>0</v>
      </c>
      <c r="S62" s="416">
        <f t="shared" si="4"/>
        <v>0</v>
      </c>
      <c r="T62" s="416">
        <f t="shared" si="4"/>
        <v>0</v>
      </c>
      <c r="U62" s="416">
        <f t="shared" si="4"/>
        <v>0</v>
      </c>
      <c r="V62" s="416">
        <f t="shared" si="4"/>
        <v>0</v>
      </c>
      <c r="W62" s="416">
        <f t="shared" si="4"/>
        <v>0</v>
      </c>
      <c r="X62" s="416">
        <f t="shared" si="4"/>
        <v>0</v>
      </c>
      <c r="Y62" s="661">
        <f t="shared" si="4"/>
        <v>0</v>
      </c>
      <c r="Z62" s="665">
        <f t="shared" si="4"/>
        <v>0</v>
      </c>
      <c r="AA62" s="666">
        <f t="shared" si="4"/>
        <v>0</v>
      </c>
      <c r="AB62" s="666">
        <f t="shared" si="4"/>
        <v>0</v>
      </c>
      <c r="AC62" s="667">
        <f t="shared" si="4"/>
        <v>0</v>
      </c>
    </row>
    <row r="63" spans="1:30">
      <c r="C63" s="132"/>
      <c r="D63" s="132"/>
      <c r="E63" s="132"/>
      <c r="F63" s="132"/>
      <c r="G63" s="132"/>
      <c r="H63" s="132"/>
      <c r="I63" s="132"/>
      <c r="J63" s="132"/>
      <c r="M63" s="132"/>
      <c r="N63" s="132"/>
      <c r="O63" s="132"/>
      <c r="P63" s="132"/>
      <c r="Q63" s="132"/>
      <c r="R63" s="132"/>
      <c r="S63" s="132"/>
      <c r="T63" s="132"/>
      <c r="U63" s="132"/>
      <c r="V63" s="132"/>
    </row>
    <row r="64" spans="1:30">
      <c r="B64" s="133"/>
    </row>
    <row r="65" spans="1:27">
      <c r="A65" s="121" t="s">
        <v>1467</v>
      </c>
      <c r="B65" s="134"/>
      <c r="W65" s="132"/>
      <c r="X65" s="132"/>
      <c r="Y65" s="132"/>
      <c r="Z65" s="132"/>
      <c r="AA65" s="132"/>
    </row>
    <row r="68" spans="1:27">
      <c r="B68" s="134"/>
    </row>
    <row r="70" spans="1:27">
      <c r="B70" s="84"/>
    </row>
    <row r="71" spans="1:27" ht="13.8">
      <c r="B71" s="136"/>
    </row>
  </sheetData>
  <sheetProtection password="C3C4" sheet="1" objects="1" scenarios="1"/>
  <conditionalFormatting sqref="G1:H1">
    <cfRule type="containsText" dxfId="39" priority="3" operator="containsText" text="Errors">
      <formula>NOT(ISERROR(SEARCH("Errors",G1)))</formula>
    </cfRule>
    <cfRule type="containsText" dxfId="38" priority="4" operator="containsText" text="Errors">
      <formula>NOT(ISERROR(SEARCH("Errors",G1)))</formula>
    </cfRule>
  </conditionalFormatting>
  <dataValidations count="4">
    <dataValidation type="list" showInputMessage="1" showErrorMessage="1" sqref="A2" xr:uid="{D64C2539-7D50-43C6-88AF-9132378FE633}">
      <formula1>CAU</formula1>
    </dataValidation>
    <dataValidation type="whole" allowBlank="1" showInputMessage="1" showErrorMessage="1" errorTitle="Data Validation" error="Please enter a whole number between 0 and 2147483647." sqref="B32:B57 B7:R17 C32:R61 R31 R18 B18:B19 G18:H19 S7:Y61 B62:AC62 Z7:AC17 Z32:AC61" xr:uid="{9A72B3FD-C090-41C4-9316-31DA6B9B7C39}">
      <formula1>0</formula1>
      <formula2>10000000000</formula2>
    </dataValidation>
    <dataValidation type="whole" allowBlank="1" showInputMessage="1" showErrorMessage="1" errorTitle="Data Validation" error="Please enter a whole number, do not use cents." sqref="R19:R30 C18:F31 G20:H31 B20:B31 I18:Q31" xr:uid="{45BE6E02-C3CF-4BAA-8A00-A3CAFAF2BFF8}">
      <formula1>-10000000000</formula1>
      <formula2>10000000000</formula2>
    </dataValidation>
    <dataValidation type="whole" allowBlank="1" showInputMessage="1" showErrorMessage="1" errorTitle="Data Validation" error="Please enter a whole number - do not use cents." sqref="Z18:AC31" xr:uid="{34B2B331-DB93-4DFD-B45D-0F711E5A5003}">
      <formula1>-10000000000</formula1>
      <formula2>10000000000</formula2>
    </dataValidation>
  </dataValidations>
  <pageMargins left="0.5" right="0.5" top="0.75" bottom="1" header="0.5" footer="0.5"/>
  <pageSetup scale="82" fitToWidth="2" fitToHeight="0" orientation="landscape"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A3C6-567E-4AD8-B974-1FB7A627B0BA}">
  <sheetPr codeName="Sheet23">
    <tabColor theme="8" tint="0.39997558519241921"/>
    <pageSetUpPr fitToPage="1"/>
  </sheetPr>
  <dimension ref="A1:AD71"/>
  <sheetViews>
    <sheetView workbookViewId="0">
      <pane xSplit="6" ySplit="17" topLeftCell="G18" activePane="bottomRight" state="frozen"/>
      <selection activeCell="D14" sqref="D14"/>
      <selection pane="topRight" activeCell="D14" sqref="D14"/>
      <selection pane="bottomLeft" activeCell="D14" sqref="D14"/>
      <selection pane="bottomRight" activeCell="I3" sqref="I3"/>
    </sheetView>
  </sheetViews>
  <sheetFormatPr defaultColWidth="8.88671875" defaultRowHeight="13.2"/>
  <cols>
    <col min="1" max="1" width="30.6640625" style="121" customWidth="1"/>
    <col min="2" max="6" width="15.6640625" style="121" hidden="1" customWidth="1"/>
    <col min="7" max="9" width="15.6640625" style="121" customWidth="1"/>
    <col min="10" max="11" width="15.6640625" style="121" hidden="1" customWidth="1"/>
    <col min="12" max="13" width="15.6640625" style="121" customWidth="1"/>
    <col min="14" max="25" width="15.6640625" style="121" hidden="1" customWidth="1"/>
    <col min="26" max="29" width="25.6640625" style="121" customWidth="1"/>
    <col min="30" max="30" width="8.88671875" style="135"/>
    <col min="31" max="16384" width="8.88671875" style="121"/>
  </cols>
  <sheetData>
    <row r="1" spans="1:30" ht="13.8" thickBot="1">
      <c r="A1" s="119" t="s">
        <v>1288</v>
      </c>
      <c r="B1" s="120"/>
      <c r="C1" s="120"/>
      <c r="G1" s="149" t="str">
        <f>IF('Compliance Issues'!O3="x","Errors exist, see the Compliance Issues tab.","")</f>
        <v/>
      </c>
      <c r="H1" s="149"/>
      <c r="I1" s="122"/>
      <c r="J1" s="123"/>
      <c r="K1" s="123"/>
      <c r="L1" s="123"/>
      <c r="M1" s="123"/>
      <c r="N1" s="123"/>
      <c r="O1" s="123"/>
      <c r="P1" s="123"/>
      <c r="Q1" s="123"/>
      <c r="R1" s="123"/>
      <c r="S1" s="123"/>
      <c r="T1" s="123"/>
      <c r="U1" s="123"/>
      <c r="V1" s="123"/>
      <c r="W1" s="123"/>
      <c r="X1" s="123"/>
      <c r="Y1" s="123"/>
      <c r="Z1" s="123"/>
      <c r="AA1" s="123"/>
    </row>
    <row r="2" spans="1:30" ht="16.2" thickBot="1">
      <c r="A2" s="117">
        <f>IIIB!A2</f>
        <v>0</v>
      </c>
      <c r="B2" s="120"/>
      <c r="C2" s="124" t="str">
        <f>IIIB!C2</f>
        <v>January 2021</v>
      </c>
      <c r="G2" s="125" t="str">
        <f ca="1">LOOKUP(C2,'Addl Info'!A21:A34,'Addl Info'!E21:E35)</f>
        <v>04-2020 - 03-2021</v>
      </c>
      <c r="H2" s="505"/>
      <c r="I2" s="410" t="e">
        <f>IF('EBS Expense Tool'!A4&lt;=3,LOOKUP(A2,Allocations!A2:A125,Allocations!T2:T125),IF('EBS Expense Tool'!A4&gt;=4,LOOKUP(A2,Allocations!A2:A125,Allocations!U2:U125)))</f>
        <v>#N/A</v>
      </c>
      <c r="J2" s="68"/>
      <c r="K2" s="123"/>
      <c r="L2" s="123"/>
      <c r="M2" s="123"/>
      <c r="N2" s="123"/>
      <c r="O2" s="123"/>
      <c r="P2" s="123"/>
      <c r="Q2" s="123"/>
      <c r="R2" s="123"/>
      <c r="S2" s="123"/>
      <c r="T2" s="123"/>
      <c r="U2" s="123"/>
      <c r="V2" s="123"/>
      <c r="W2" s="123"/>
      <c r="X2" s="123"/>
      <c r="Y2" s="123"/>
      <c r="Z2" s="123"/>
      <c r="AA2" s="123"/>
    </row>
    <row r="3" spans="1:30">
      <c r="A3" s="123"/>
      <c r="B3" s="123"/>
      <c r="C3" s="123"/>
      <c r="D3" s="123"/>
      <c r="E3" s="123"/>
      <c r="F3" s="123"/>
      <c r="G3" s="127" t="s">
        <v>1225</v>
      </c>
      <c r="H3" s="127"/>
      <c r="I3" s="128" t="e">
        <f>IF('EBS Expense Tool'!A4&lt;4,I2-M62-'EBS Expense Tool'!E5,I2-M62)</f>
        <v>#N/A</v>
      </c>
      <c r="J3" s="497"/>
      <c r="K3" s="123"/>
      <c r="L3" s="123" t="s">
        <v>1492</v>
      </c>
      <c r="M3" s="123"/>
      <c r="N3" s="123"/>
      <c r="O3" s="123"/>
      <c r="P3" s="123"/>
      <c r="Q3" s="123"/>
      <c r="R3" s="123"/>
      <c r="S3" s="123"/>
      <c r="T3" s="123"/>
      <c r="U3" s="123"/>
      <c r="V3" s="123"/>
      <c r="W3" s="123"/>
      <c r="X3" s="123"/>
      <c r="Y3" s="123"/>
      <c r="Z3" s="123"/>
      <c r="AA3" s="123"/>
    </row>
    <row r="4" spans="1:30">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row>
    <row r="5" spans="1:30" ht="13.8" thickBot="1">
      <c r="A5" s="129"/>
      <c r="B5" s="129"/>
      <c r="C5" s="129"/>
      <c r="D5" s="129"/>
      <c r="E5" s="129"/>
      <c r="F5" s="129"/>
      <c r="G5" s="129"/>
      <c r="H5" s="129"/>
      <c r="I5" s="129"/>
      <c r="J5" s="129"/>
      <c r="K5" s="129"/>
      <c r="L5" s="129"/>
      <c r="M5" s="129"/>
      <c r="N5" s="129"/>
      <c r="O5" s="129"/>
      <c r="P5" s="129"/>
      <c r="Q5" s="129"/>
      <c r="R5" s="129"/>
      <c r="S5" s="129"/>
      <c r="T5" s="129"/>
      <c r="U5" s="129"/>
      <c r="V5" s="129"/>
      <c r="W5" s="129"/>
      <c r="X5" s="129"/>
      <c r="Y5" s="130"/>
      <c r="Z5" s="123"/>
      <c r="AA5" s="123"/>
    </row>
    <row r="6" spans="1:30" ht="77.099999999999994" customHeight="1">
      <c r="A6" s="539" t="s">
        <v>1226</v>
      </c>
      <c r="B6" s="539" t="s">
        <v>1454</v>
      </c>
      <c r="C6" s="539" t="s">
        <v>1455</v>
      </c>
      <c r="D6" s="539" t="s">
        <v>1227</v>
      </c>
      <c r="E6" s="539" t="s">
        <v>1228</v>
      </c>
      <c r="F6" s="539" t="s">
        <v>1430</v>
      </c>
      <c r="G6" s="702" t="s">
        <v>1080</v>
      </c>
      <c r="H6" s="702" t="s">
        <v>1431</v>
      </c>
      <c r="I6" s="702" t="s">
        <v>1082</v>
      </c>
      <c r="J6" s="539" t="s">
        <v>1432</v>
      </c>
      <c r="K6" s="539" t="s">
        <v>1433</v>
      </c>
      <c r="L6" s="721" t="s">
        <v>1468</v>
      </c>
      <c r="M6" s="721" t="s">
        <v>1490</v>
      </c>
      <c r="N6" s="539" t="s">
        <v>1435</v>
      </c>
      <c r="O6" s="539" t="s">
        <v>1084</v>
      </c>
      <c r="P6" s="539" t="s">
        <v>1436</v>
      </c>
      <c r="Q6" s="539" t="s">
        <v>1230</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row>
    <row r="7" spans="1:30" ht="26.1" hidden="1" customHeight="1">
      <c r="A7" s="413" t="s">
        <v>357</v>
      </c>
      <c r="B7" s="414"/>
      <c r="C7" s="414"/>
      <c r="D7" s="414"/>
      <c r="E7" s="414"/>
      <c r="F7" s="489"/>
      <c r="G7" s="703"/>
      <c r="H7" s="704"/>
      <c r="I7" s="703"/>
      <c r="J7" s="489"/>
      <c r="K7" s="414"/>
      <c r="L7" s="489"/>
      <c r="M7" s="414"/>
      <c r="N7" s="489"/>
      <c r="O7" s="414"/>
      <c r="P7" s="489"/>
      <c r="Q7" s="414"/>
      <c r="R7" s="489"/>
      <c r="S7" s="414"/>
      <c r="T7" s="489"/>
      <c r="U7" s="414"/>
      <c r="V7" s="489"/>
      <c r="W7" s="414"/>
      <c r="X7" s="489"/>
      <c r="Y7" s="659"/>
      <c r="Z7" s="662"/>
      <c r="AA7" s="663"/>
      <c r="AB7" s="663"/>
      <c r="AC7" s="664"/>
      <c r="AD7" s="135" t="str">
        <f t="shared" ref="AD7:AD38" si="0">IF(AND(AC7&gt;0,M7=0),"x","")</f>
        <v/>
      </c>
    </row>
    <row r="8" spans="1:30" ht="26.1" hidden="1" customHeight="1">
      <c r="A8" s="413" t="s">
        <v>360</v>
      </c>
      <c r="B8" s="414"/>
      <c r="C8" s="414"/>
      <c r="D8" s="414"/>
      <c r="E8" s="414"/>
      <c r="F8" s="489"/>
      <c r="G8" s="703"/>
      <c r="H8" s="704"/>
      <c r="I8" s="703"/>
      <c r="J8" s="489"/>
      <c r="K8" s="414"/>
      <c r="L8" s="489"/>
      <c r="M8" s="414"/>
      <c r="N8" s="489"/>
      <c r="O8" s="414"/>
      <c r="P8" s="489"/>
      <c r="Q8" s="414"/>
      <c r="R8" s="489"/>
      <c r="S8" s="414"/>
      <c r="T8" s="489"/>
      <c r="U8" s="414"/>
      <c r="V8" s="489"/>
      <c r="W8" s="414"/>
      <c r="X8" s="489"/>
      <c r="Y8" s="659"/>
      <c r="Z8" s="662"/>
      <c r="AA8" s="663"/>
      <c r="AB8" s="663"/>
      <c r="AC8" s="664"/>
      <c r="AD8" s="135" t="str">
        <f t="shared" si="0"/>
        <v/>
      </c>
    </row>
    <row r="9" spans="1:30" ht="26.1" hidden="1" customHeight="1">
      <c r="A9" s="413" t="s">
        <v>368</v>
      </c>
      <c r="B9" s="414"/>
      <c r="C9" s="414"/>
      <c r="D9" s="414"/>
      <c r="E9" s="414"/>
      <c r="F9" s="489"/>
      <c r="G9" s="703"/>
      <c r="H9" s="704"/>
      <c r="I9" s="703"/>
      <c r="J9" s="489"/>
      <c r="K9" s="414"/>
      <c r="L9" s="489"/>
      <c r="M9" s="414"/>
      <c r="N9" s="489"/>
      <c r="O9" s="414"/>
      <c r="P9" s="489"/>
      <c r="Q9" s="414"/>
      <c r="R9" s="489"/>
      <c r="S9" s="414"/>
      <c r="T9" s="489"/>
      <c r="U9" s="414"/>
      <c r="V9" s="489"/>
      <c r="W9" s="414"/>
      <c r="X9" s="489"/>
      <c r="Y9" s="659"/>
      <c r="Z9" s="662"/>
      <c r="AA9" s="663"/>
      <c r="AB9" s="663"/>
      <c r="AC9" s="664"/>
      <c r="AD9" s="135" t="str">
        <f t="shared" si="0"/>
        <v/>
      </c>
    </row>
    <row r="10" spans="1:30" ht="26.1" hidden="1" customHeight="1">
      <c r="A10" s="413" t="s">
        <v>376</v>
      </c>
      <c r="B10" s="414"/>
      <c r="C10" s="414"/>
      <c r="D10" s="414"/>
      <c r="E10" s="414"/>
      <c r="F10" s="489"/>
      <c r="G10" s="703"/>
      <c r="H10" s="704"/>
      <c r="I10" s="703"/>
      <c r="J10" s="489"/>
      <c r="K10" s="414"/>
      <c r="L10" s="489"/>
      <c r="M10" s="414"/>
      <c r="N10" s="489"/>
      <c r="O10" s="414"/>
      <c r="P10" s="489"/>
      <c r="Q10" s="414"/>
      <c r="R10" s="489"/>
      <c r="S10" s="414"/>
      <c r="T10" s="489"/>
      <c r="U10" s="414"/>
      <c r="V10" s="489"/>
      <c r="W10" s="414"/>
      <c r="X10" s="489"/>
      <c r="Y10" s="659"/>
      <c r="Z10" s="662"/>
      <c r="AA10" s="663"/>
      <c r="AB10" s="663"/>
      <c r="AC10" s="664"/>
      <c r="AD10" s="135" t="str">
        <f t="shared" si="0"/>
        <v/>
      </c>
    </row>
    <row r="11" spans="1:30" ht="26.1" hidden="1" customHeight="1">
      <c r="A11" s="413" t="s">
        <v>1233</v>
      </c>
      <c r="B11" s="414"/>
      <c r="C11" s="414"/>
      <c r="D11" s="414"/>
      <c r="E11" s="414"/>
      <c r="F11" s="489"/>
      <c r="G11" s="703"/>
      <c r="H11" s="704"/>
      <c r="I11" s="703"/>
      <c r="J11" s="489"/>
      <c r="K11" s="414"/>
      <c r="L11" s="489"/>
      <c r="M11" s="414"/>
      <c r="N11" s="489"/>
      <c r="O11" s="414"/>
      <c r="P11" s="489"/>
      <c r="Q11" s="414"/>
      <c r="R11" s="489"/>
      <c r="S11" s="414"/>
      <c r="T11" s="489"/>
      <c r="U11" s="414"/>
      <c r="V11" s="489"/>
      <c r="W11" s="414"/>
      <c r="X11" s="489"/>
      <c r="Y11" s="659"/>
      <c r="Z11" s="662"/>
      <c r="AA11" s="663"/>
      <c r="AB11" s="663"/>
      <c r="AC11" s="664"/>
      <c r="AD11" s="135" t="str">
        <f t="shared" si="0"/>
        <v/>
      </c>
    </row>
    <row r="12" spans="1:30" ht="26.1" hidden="1" customHeight="1">
      <c r="A12" s="413" t="s">
        <v>407</v>
      </c>
      <c r="B12" s="414"/>
      <c r="C12" s="414"/>
      <c r="D12" s="414"/>
      <c r="E12" s="414"/>
      <c r="F12" s="489"/>
      <c r="G12" s="703"/>
      <c r="H12" s="704"/>
      <c r="I12" s="703"/>
      <c r="J12" s="489"/>
      <c r="K12" s="414"/>
      <c r="L12" s="489"/>
      <c r="M12" s="414"/>
      <c r="N12" s="489"/>
      <c r="O12" s="414"/>
      <c r="P12" s="489"/>
      <c r="Q12" s="414"/>
      <c r="R12" s="489"/>
      <c r="S12" s="414"/>
      <c r="T12" s="489"/>
      <c r="U12" s="414"/>
      <c r="V12" s="489"/>
      <c r="W12" s="414"/>
      <c r="X12" s="489"/>
      <c r="Y12" s="659"/>
      <c r="Z12" s="662"/>
      <c r="AA12" s="663"/>
      <c r="AB12" s="663"/>
      <c r="AC12" s="664"/>
      <c r="AD12" s="135" t="str">
        <f t="shared" si="0"/>
        <v/>
      </c>
    </row>
    <row r="13" spans="1:30" ht="26.1" hidden="1" customHeight="1">
      <c r="A13" s="413" t="s">
        <v>411</v>
      </c>
      <c r="B13" s="414"/>
      <c r="C13" s="414"/>
      <c r="D13" s="414"/>
      <c r="E13" s="414"/>
      <c r="F13" s="489"/>
      <c r="G13" s="703"/>
      <c r="H13" s="704"/>
      <c r="I13" s="703"/>
      <c r="J13" s="489"/>
      <c r="K13" s="414"/>
      <c r="L13" s="489"/>
      <c r="M13" s="414"/>
      <c r="N13" s="489"/>
      <c r="O13" s="414"/>
      <c r="P13" s="489"/>
      <c r="Q13" s="414"/>
      <c r="R13" s="489"/>
      <c r="S13" s="414"/>
      <c r="T13" s="489"/>
      <c r="U13" s="414"/>
      <c r="V13" s="489"/>
      <c r="W13" s="414"/>
      <c r="X13" s="489"/>
      <c r="Y13" s="659"/>
      <c r="Z13" s="662"/>
      <c r="AA13" s="663"/>
      <c r="AB13" s="663"/>
      <c r="AC13" s="664"/>
      <c r="AD13" s="135" t="str">
        <f t="shared" si="0"/>
        <v/>
      </c>
    </row>
    <row r="14" spans="1:30" ht="26.1" hidden="1" customHeight="1">
      <c r="A14" s="413" t="s">
        <v>413</v>
      </c>
      <c r="B14" s="414"/>
      <c r="C14" s="414"/>
      <c r="D14" s="414"/>
      <c r="E14" s="414"/>
      <c r="F14" s="489"/>
      <c r="G14" s="703"/>
      <c r="H14" s="704"/>
      <c r="I14" s="703"/>
      <c r="J14" s="489"/>
      <c r="K14" s="414"/>
      <c r="L14" s="489"/>
      <c r="M14" s="414"/>
      <c r="N14" s="489"/>
      <c r="O14" s="414"/>
      <c r="P14" s="489"/>
      <c r="Q14" s="414"/>
      <c r="R14" s="489"/>
      <c r="S14" s="414"/>
      <c r="T14" s="489"/>
      <c r="U14" s="414"/>
      <c r="V14" s="489"/>
      <c r="W14" s="414"/>
      <c r="X14" s="489"/>
      <c r="Y14" s="659"/>
      <c r="Z14" s="662"/>
      <c r="AA14" s="663"/>
      <c r="AB14" s="663"/>
      <c r="AC14" s="664"/>
      <c r="AD14" s="135" t="str">
        <f t="shared" si="0"/>
        <v/>
      </c>
    </row>
    <row r="15" spans="1:30" ht="26.1" hidden="1" customHeight="1">
      <c r="A15" s="413" t="s">
        <v>1234</v>
      </c>
      <c r="B15" s="414"/>
      <c r="C15" s="414"/>
      <c r="D15" s="414"/>
      <c r="E15" s="414"/>
      <c r="F15" s="489"/>
      <c r="G15" s="703"/>
      <c r="H15" s="704"/>
      <c r="I15" s="703"/>
      <c r="J15" s="489"/>
      <c r="K15" s="414"/>
      <c r="L15" s="489"/>
      <c r="M15" s="414"/>
      <c r="N15" s="489"/>
      <c r="O15" s="414"/>
      <c r="P15" s="489"/>
      <c r="Q15" s="414"/>
      <c r="R15" s="489"/>
      <c r="S15" s="414"/>
      <c r="T15" s="489"/>
      <c r="U15" s="414"/>
      <c r="V15" s="489"/>
      <c r="W15" s="414"/>
      <c r="X15" s="489"/>
      <c r="Y15" s="659"/>
      <c r="Z15" s="662"/>
      <c r="AA15" s="663"/>
      <c r="AB15" s="663"/>
      <c r="AC15" s="664"/>
      <c r="AD15" s="135" t="str">
        <f t="shared" si="0"/>
        <v/>
      </c>
    </row>
    <row r="16" spans="1:30" ht="26.1" hidden="1" customHeight="1">
      <c r="A16" s="413" t="s">
        <v>1235</v>
      </c>
      <c r="B16" s="414"/>
      <c r="C16" s="414"/>
      <c r="D16" s="414"/>
      <c r="E16" s="414"/>
      <c r="F16" s="489"/>
      <c r="G16" s="703"/>
      <c r="H16" s="704"/>
      <c r="I16" s="703"/>
      <c r="J16" s="489"/>
      <c r="K16" s="414"/>
      <c r="L16" s="489"/>
      <c r="M16" s="414"/>
      <c r="N16" s="489"/>
      <c r="O16" s="414"/>
      <c r="P16" s="489"/>
      <c r="Q16" s="414"/>
      <c r="R16" s="489"/>
      <c r="S16" s="414"/>
      <c r="T16" s="489"/>
      <c r="U16" s="414"/>
      <c r="V16" s="489"/>
      <c r="W16" s="414"/>
      <c r="X16" s="489"/>
      <c r="Y16" s="659"/>
      <c r="Z16" s="662"/>
      <c r="AA16" s="663"/>
      <c r="AB16" s="663"/>
      <c r="AC16" s="664"/>
      <c r="AD16" s="135" t="str">
        <f t="shared" si="0"/>
        <v/>
      </c>
    </row>
    <row r="17" spans="1:30" ht="26.1" hidden="1" customHeight="1">
      <c r="A17" s="413" t="s">
        <v>480</v>
      </c>
      <c r="B17" s="414"/>
      <c r="C17" s="414"/>
      <c r="D17" s="414"/>
      <c r="E17" s="414"/>
      <c r="F17" s="489"/>
      <c r="G17" s="703"/>
      <c r="H17" s="704"/>
      <c r="I17" s="703"/>
      <c r="J17" s="489"/>
      <c r="K17" s="414"/>
      <c r="L17" s="489"/>
      <c r="M17" s="414"/>
      <c r="N17" s="489"/>
      <c r="O17" s="414"/>
      <c r="P17" s="489"/>
      <c r="Q17" s="414"/>
      <c r="R17" s="489"/>
      <c r="S17" s="414"/>
      <c r="T17" s="489"/>
      <c r="U17" s="414"/>
      <c r="V17" s="489"/>
      <c r="W17" s="414"/>
      <c r="X17" s="489"/>
      <c r="Y17" s="659"/>
      <c r="Z17" s="662"/>
      <c r="AA17" s="663"/>
      <c r="AB17" s="663"/>
      <c r="AC17" s="664"/>
      <c r="AD17" s="135" t="str">
        <f t="shared" si="0"/>
        <v/>
      </c>
    </row>
    <row r="18" spans="1:30" ht="26.1" customHeight="1">
      <c r="A18" s="415" t="s">
        <v>504</v>
      </c>
      <c r="B18" s="414"/>
      <c r="C18" s="412"/>
      <c r="D18" s="412"/>
      <c r="E18" s="412"/>
      <c r="F18" s="488"/>
      <c r="G18" s="705"/>
      <c r="H18" s="706"/>
      <c r="I18" s="705"/>
      <c r="J18" s="488"/>
      <c r="K18" s="412"/>
      <c r="L18" s="427">
        <f>'EBS Expense Tool'!E345</f>
        <v>0</v>
      </c>
      <c r="M18" s="687">
        <f>'EBS Expense Tool'!F345</f>
        <v>0</v>
      </c>
      <c r="N18" s="414"/>
      <c r="O18" s="414"/>
      <c r="P18" s="489"/>
      <c r="Q18" s="414"/>
      <c r="R18" s="489"/>
      <c r="S18" s="414"/>
      <c r="T18" s="489"/>
      <c r="U18" s="414"/>
      <c r="V18" s="489"/>
      <c r="W18" s="414"/>
      <c r="X18" s="489"/>
      <c r="Y18" s="659"/>
      <c r="Z18" s="559">
        <f t="shared" ref="Z18:Z31" si="1">B18+D18+F18+J18+L18+N18+P18+R18+T18+X18</f>
        <v>0</v>
      </c>
      <c r="AA18" s="558">
        <f t="shared" ref="AA18:AA31" si="2">Z18+H18</f>
        <v>0</v>
      </c>
      <c r="AB18" s="562">
        <f t="shared" ref="AB18:AB31" si="3">C18+E18+G18+K18+M18+O18+Q18+S18+U18+Y18</f>
        <v>0</v>
      </c>
      <c r="AC18" s="563">
        <f t="shared" ref="AC18:AC31" si="4">AB18+I18</f>
        <v>0</v>
      </c>
      <c r="AD18" s="135" t="str">
        <f t="shared" si="0"/>
        <v/>
      </c>
    </row>
    <row r="19" spans="1:30" ht="26.1" hidden="1" customHeight="1">
      <c r="A19" s="413" t="s">
        <v>1236</v>
      </c>
      <c r="B19" s="414"/>
      <c r="C19" s="412"/>
      <c r="D19" s="412"/>
      <c r="E19" s="412"/>
      <c r="F19" s="488"/>
      <c r="G19" s="705"/>
      <c r="H19" s="706"/>
      <c r="I19" s="705"/>
      <c r="J19" s="488"/>
      <c r="K19" s="412"/>
      <c r="L19" s="412"/>
      <c r="M19" s="412"/>
      <c r="N19" s="488"/>
      <c r="O19" s="414"/>
      <c r="P19" s="489"/>
      <c r="Q19" s="414"/>
      <c r="R19" s="489"/>
      <c r="S19" s="414"/>
      <c r="T19" s="489"/>
      <c r="U19" s="414"/>
      <c r="V19" s="489"/>
      <c r="W19" s="414"/>
      <c r="X19" s="489"/>
      <c r="Y19" s="659"/>
      <c r="Z19" s="559">
        <f t="shared" si="1"/>
        <v>0</v>
      </c>
      <c r="AA19" s="558">
        <f t="shared" si="2"/>
        <v>0</v>
      </c>
      <c r="AB19" s="562">
        <f t="shared" si="3"/>
        <v>0</v>
      </c>
      <c r="AC19" s="563">
        <f t="shared" si="4"/>
        <v>0</v>
      </c>
      <c r="AD19" s="135" t="str">
        <f t="shared" si="0"/>
        <v/>
      </c>
    </row>
    <row r="20" spans="1:30" ht="26.1" hidden="1" customHeight="1">
      <c r="A20" s="413" t="s">
        <v>509</v>
      </c>
      <c r="B20" s="414"/>
      <c r="C20" s="412"/>
      <c r="D20" s="412"/>
      <c r="E20" s="412"/>
      <c r="F20" s="488"/>
      <c r="G20" s="705"/>
      <c r="H20" s="706"/>
      <c r="I20" s="705"/>
      <c r="J20" s="488"/>
      <c r="K20" s="412"/>
      <c r="L20" s="412"/>
      <c r="M20" s="412"/>
      <c r="N20" s="488"/>
      <c r="O20" s="414"/>
      <c r="P20" s="489"/>
      <c r="Q20" s="414"/>
      <c r="R20" s="489"/>
      <c r="S20" s="414"/>
      <c r="T20" s="489"/>
      <c r="U20" s="414"/>
      <c r="V20" s="489"/>
      <c r="W20" s="414"/>
      <c r="X20" s="489"/>
      <c r="Y20" s="659"/>
      <c r="Z20" s="559">
        <f t="shared" si="1"/>
        <v>0</v>
      </c>
      <c r="AA20" s="558">
        <f t="shared" si="2"/>
        <v>0</v>
      </c>
      <c r="AB20" s="562">
        <f t="shared" si="3"/>
        <v>0</v>
      </c>
      <c r="AC20" s="563">
        <f t="shared" si="4"/>
        <v>0</v>
      </c>
      <c r="AD20" s="135" t="str">
        <f t="shared" si="0"/>
        <v/>
      </c>
    </row>
    <row r="21" spans="1:30" ht="26.1" hidden="1" customHeight="1">
      <c r="A21" s="413" t="s">
        <v>1237</v>
      </c>
      <c r="B21" s="414"/>
      <c r="C21" s="412"/>
      <c r="D21" s="412"/>
      <c r="E21" s="412"/>
      <c r="F21" s="488"/>
      <c r="G21" s="705"/>
      <c r="H21" s="706"/>
      <c r="I21" s="705"/>
      <c r="J21" s="488"/>
      <c r="K21" s="412"/>
      <c r="L21" s="412"/>
      <c r="M21" s="412"/>
      <c r="N21" s="488"/>
      <c r="O21" s="414"/>
      <c r="P21" s="489"/>
      <c r="Q21" s="414"/>
      <c r="R21" s="489"/>
      <c r="S21" s="414"/>
      <c r="T21" s="489"/>
      <c r="U21" s="414"/>
      <c r="V21" s="489"/>
      <c r="W21" s="414"/>
      <c r="X21" s="489"/>
      <c r="Y21" s="659"/>
      <c r="Z21" s="559">
        <f t="shared" si="1"/>
        <v>0</v>
      </c>
      <c r="AA21" s="558">
        <f t="shared" si="2"/>
        <v>0</v>
      </c>
      <c r="AB21" s="562">
        <f t="shared" si="3"/>
        <v>0</v>
      </c>
      <c r="AC21" s="563">
        <f t="shared" si="4"/>
        <v>0</v>
      </c>
      <c r="AD21" s="135" t="str">
        <f t="shared" si="0"/>
        <v/>
      </c>
    </row>
    <row r="22" spans="1:30" ht="26.1" hidden="1" customHeight="1">
      <c r="A22" s="413" t="s">
        <v>1238</v>
      </c>
      <c r="B22" s="414"/>
      <c r="C22" s="412"/>
      <c r="D22" s="412"/>
      <c r="E22" s="412"/>
      <c r="F22" s="488"/>
      <c r="G22" s="705"/>
      <c r="H22" s="706"/>
      <c r="I22" s="705"/>
      <c r="J22" s="488"/>
      <c r="K22" s="412"/>
      <c r="L22" s="412"/>
      <c r="M22" s="412"/>
      <c r="N22" s="488"/>
      <c r="O22" s="414"/>
      <c r="P22" s="489"/>
      <c r="Q22" s="414"/>
      <c r="R22" s="489"/>
      <c r="S22" s="414"/>
      <c r="T22" s="489"/>
      <c r="U22" s="414"/>
      <c r="V22" s="489"/>
      <c r="W22" s="414"/>
      <c r="X22" s="489"/>
      <c r="Y22" s="659"/>
      <c r="Z22" s="559">
        <f t="shared" si="1"/>
        <v>0</v>
      </c>
      <c r="AA22" s="558">
        <f t="shared" si="2"/>
        <v>0</v>
      </c>
      <c r="AB22" s="562">
        <f t="shared" si="3"/>
        <v>0</v>
      </c>
      <c r="AC22" s="563">
        <f t="shared" si="4"/>
        <v>0</v>
      </c>
      <c r="AD22" s="135" t="str">
        <f t="shared" si="0"/>
        <v/>
      </c>
    </row>
    <row r="23" spans="1:30" ht="26.1" hidden="1" customHeight="1">
      <c r="A23" s="413" t="s">
        <v>1239</v>
      </c>
      <c r="B23" s="414"/>
      <c r="C23" s="412"/>
      <c r="D23" s="412"/>
      <c r="E23" s="412"/>
      <c r="F23" s="488"/>
      <c r="G23" s="705"/>
      <c r="H23" s="706"/>
      <c r="I23" s="705"/>
      <c r="J23" s="488"/>
      <c r="K23" s="412"/>
      <c r="L23" s="412"/>
      <c r="M23" s="412"/>
      <c r="N23" s="488"/>
      <c r="O23" s="414"/>
      <c r="P23" s="489"/>
      <c r="Q23" s="414"/>
      <c r="R23" s="489"/>
      <c r="S23" s="414"/>
      <c r="T23" s="489"/>
      <c r="U23" s="414"/>
      <c r="V23" s="489"/>
      <c r="W23" s="414"/>
      <c r="X23" s="489"/>
      <c r="Y23" s="659"/>
      <c r="Z23" s="559">
        <f t="shared" si="1"/>
        <v>0</v>
      </c>
      <c r="AA23" s="558">
        <f t="shared" si="2"/>
        <v>0</v>
      </c>
      <c r="AB23" s="562">
        <f t="shared" si="3"/>
        <v>0</v>
      </c>
      <c r="AC23" s="563">
        <f t="shared" si="4"/>
        <v>0</v>
      </c>
      <c r="AD23" s="135" t="str">
        <f t="shared" si="0"/>
        <v/>
      </c>
    </row>
    <row r="24" spans="1:30" ht="26.1" hidden="1" customHeight="1">
      <c r="A24" s="413" t="s">
        <v>1240</v>
      </c>
      <c r="B24" s="414"/>
      <c r="C24" s="412"/>
      <c r="D24" s="412"/>
      <c r="E24" s="412"/>
      <c r="F24" s="488"/>
      <c r="G24" s="705"/>
      <c r="H24" s="706"/>
      <c r="I24" s="705"/>
      <c r="J24" s="488"/>
      <c r="K24" s="412"/>
      <c r="L24" s="412"/>
      <c r="M24" s="412"/>
      <c r="N24" s="488"/>
      <c r="O24" s="414"/>
      <c r="P24" s="489"/>
      <c r="Q24" s="414"/>
      <c r="R24" s="489"/>
      <c r="S24" s="414"/>
      <c r="T24" s="489"/>
      <c r="U24" s="414"/>
      <c r="V24" s="489"/>
      <c r="W24" s="414"/>
      <c r="X24" s="489"/>
      <c r="Y24" s="659"/>
      <c r="Z24" s="559">
        <f t="shared" si="1"/>
        <v>0</v>
      </c>
      <c r="AA24" s="558">
        <f t="shared" si="2"/>
        <v>0</v>
      </c>
      <c r="AB24" s="562">
        <f t="shared" si="3"/>
        <v>0</v>
      </c>
      <c r="AC24" s="563">
        <f t="shared" si="4"/>
        <v>0</v>
      </c>
      <c r="AD24" s="135" t="str">
        <f t="shared" si="0"/>
        <v/>
      </c>
    </row>
    <row r="25" spans="1:30" ht="26.1" hidden="1" customHeight="1">
      <c r="A25" s="413" t="s">
        <v>574</v>
      </c>
      <c r="B25" s="414"/>
      <c r="C25" s="412"/>
      <c r="D25" s="412"/>
      <c r="E25" s="412"/>
      <c r="F25" s="488"/>
      <c r="G25" s="705"/>
      <c r="H25" s="706"/>
      <c r="I25" s="705"/>
      <c r="J25" s="488"/>
      <c r="K25" s="412"/>
      <c r="L25" s="412"/>
      <c r="M25" s="412"/>
      <c r="N25" s="488"/>
      <c r="O25" s="414"/>
      <c r="P25" s="489"/>
      <c r="Q25" s="414"/>
      <c r="R25" s="489"/>
      <c r="S25" s="414"/>
      <c r="T25" s="489"/>
      <c r="U25" s="414"/>
      <c r="V25" s="489"/>
      <c r="W25" s="414"/>
      <c r="X25" s="489"/>
      <c r="Y25" s="659"/>
      <c r="Z25" s="559">
        <f t="shared" si="1"/>
        <v>0</v>
      </c>
      <c r="AA25" s="558">
        <f t="shared" si="2"/>
        <v>0</v>
      </c>
      <c r="AB25" s="562">
        <f t="shared" si="3"/>
        <v>0</v>
      </c>
      <c r="AC25" s="563">
        <f t="shared" si="4"/>
        <v>0</v>
      </c>
      <c r="AD25" s="135" t="str">
        <f t="shared" si="0"/>
        <v/>
      </c>
    </row>
    <row r="26" spans="1:30" ht="26.1" hidden="1" customHeight="1">
      <c r="A26" s="413" t="s">
        <v>578</v>
      </c>
      <c r="B26" s="414"/>
      <c r="C26" s="412"/>
      <c r="D26" s="412"/>
      <c r="E26" s="412"/>
      <c r="F26" s="488"/>
      <c r="G26" s="705"/>
      <c r="H26" s="706"/>
      <c r="I26" s="705"/>
      <c r="J26" s="488"/>
      <c r="K26" s="412"/>
      <c r="L26" s="412"/>
      <c r="M26" s="412"/>
      <c r="N26" s="488"/>
      <c r="O26" s="414"/>
      <c r="P26" s="489"/>
      <c r="Q26" s="414"/>
      <c r="R26" s="489"/>
      <c r="S26" s="414"/>
      <c r="T26" s="489"/>
      <c r="U26" s="414"/>
      <c r="V26" s="489"/>
      <c r="W26" s="414"/>
      <c r="X26" s="489"/>
      <c r="Y26" s="659"/>
      <c r="Z26" s="559">
        <f t="shared" si="1"/>
        <v>0</v>
      </c>
      <c r="AA26" s="558">
        <f t="shared" si="2"/>
        <v>0</v>
      </c>
      <c r="AB26" s="562">
        <f t="shared" si="3"/>
        <v>0</v>
      </c>
      <c r="AC26" s="563">
        <f t="shared" si="4"/>
        <v>0</v>
      </c>
      <c r="AD26" s="135" t="str">
        <f t="shared" si="0"/>
        <v/>
      </c>
    </row>
    <row r="27" spans="1:30" ht="26.1" hidden="1" customHeight="1">
      <c r="A27" s="413" t="s">
        <v>799</v>
      </c>
      <c r="B27" s="414"/>
      <c r="C27" s="412"/>
      <c r="D27" s="412"/>
      <c r="E27" s="412"/>
      <c r="F27" s="488"/>
      <c r="G27" s="705"/>
      <c r="H27" s="706"/>
      <c r="I27" s="705"/>
      <c r="J27" s="488"/>
      <c r="K27" s="412"/>
      <c r="L27" s="412"/>
      <c r="M27" s="412"/>
      <c r="N27" s="488"/>
      <c r="O27" s="414"/>
      <c r="P27" s="489"/>
      <c r="Q27" s="414"/>
      <c r="R27" s="489"/>
      <c r="S27" s="414"/>
      <c r="T27" s="489"/>
      <c r="U27" s="414"/>
      <c r="V27" s="489"/>
      <c r="W27" s="414"/>
      <c r="X27" s="489"/>
      <c r="Y27" s="659"/>
      <c r="Z27" s="559">
        <f t="shared" si="1"/>
        <v>0</v>
      </c>
      <c r="AA27" s="558">
        <f t="shared" si="2"/>
        <v>0</v>
      </c>
      <c r="AB27" s="562">
        <f t="shared" si="3"/>
        <v>0</v>
      </c>
      <c r="AC27" s="563">
        <f t="shared" si="4"/>
        <v>0</v>
      </c>
      <c r="AD27" s="135" t="str">
        <f t="shared" si="0"/>
        <v/>
      </c>
    </row>
    <row r="28" spans="1:30" ht="26.1" hidden="1" customHeight="1">
      <c r="A28" s="413" t="s">
        <v>584</v>
      </c>
      <c r="B28" s="414"/>
      <c r="C28" s="412"/>
      <c r="D28" s="412"/>
      <c r="E28" s="412"/>
      <c r="F28" s="488"/>
      <c r="G28" s="705"/>
      <c r="H28" s="706"/>
      <c r="I28" s="705"/>
      <c r="J28" s="488"/>
      <c r="K28" s="412"/>
      <c r="L28" s="412"/>
      <c r="M28" s="412"/>
      <c r="N28" s="488"/>
      <c r="O28" s="414"/>
      <c r="P28" s="489"/>
      <c r="Q28" s="414"/>
      <c r="R28" s="489"/>
      <c r="S28" s="414"/>
      <c r="T28" s="489"/>
      <c r="U28" s="414"/>
      <c r="V28" s="489"/>
      <c r="W28" s="414"/>
      <c r="X28" s="489"/>
      <c r="Y28" s="659"/>
      <c r="Z28" s="559">
        <f t="shared" si="1"/>
        <v>0</v>
      </c>
      <c r="AA28" s="558">
        <f t="shared" si="2"/>
        <v>0</v>
      </c>
      <c r="AB28" s="562">
        <f t="shared" si="3"/>
        <v>0</v>
      </c>
      <c r="AC28" s="563">
        <f t="shared" si="4"/>
        <v>0</v>
      </c>
      <c r="AD28" s="135" t="str">
        <f t="shared" si="0"/>
        <v/>
      </c>
    </row>
    <row r="29" spans="1:30" ht="26.1" hidden="1" customHeight="1">
      <c r="A29" s="413" t="s">
        <v>1241</v>
      </c>
      <c r="B29" s="414"/>
      <c r="C29" s="412"/>
      <c r="D29" s="412"/>
      <c r="E29" s="412"/>
      <c r="F29" s="488"/>
      <c r="G29" s="705"/>
      <c r="H29" s="706"/>
      <c r="I29" s="705"/>
      <c r="J29" s="488"/>
      <c r="K29" s="412"/>
      <c r="L29" s="412"/>
      <c r="M29" s="412"/>
      <c r="N29" s="488"/>
      <c r="O29" s="414"/>
      <c r="P29" s="489"/>
      <c r="Q29" s="414"/>
      <c r="R29" s="489"/>
      <c r="S29" s="414"/>
      <c r="T29" s="489"/>
      <c r="U29" s="414"/>
      <c r="V29" s="489"/>
      <c r="W29" s="414"/>
      <c r="X29" s="489"/>
      <c r="Y29" s="659"/>
      <c r="Z29" s="559">
        <f t="shared" si="1"/>
        <v>0</v>
      </c>
      <c r="AA29" s="558">
        <f t="shared" si="2"/>
        <v>0</v>
      </c>
      <c r="AB29" s="562">
        <f t="shared" si="3"/>
        <v>0</v>
      </c>
      <c r="AC29" s="563">
        <f t="shared" si="4"/>
        <v>0</v>
      </c>
      <c r="AD29" s="135" t="str">
        <f t="shared" si="0"/>
        <v/>
      </c>
    </row>
    <row r="30" spans="1:30" ht="26.1" hidden="1" customHeight="1">
      <c r="A30" s="413" t="s">
        <v>592</v>
      </c>
      <c r="B30" s="414"/>
      <c r="C30" s="412"/>
      <c r="D30" s="412"/>
      <c r="E30" s="412"/>
      <c r="F30" s="488"/>
      <c r="G30" s="705"/>
      <c r="H30" s="706"/>
      <c r="I30" s="705"/>
      <c r="J30" s="488"/>
      <c r="K30" s="412"/>
      <c r="L30" s="412"/>
      <c r="M30" s="412"/>
      <c r="N30" s="488"/>
      <c r="O30" s="414"/>
      <c r="P30" s="489"/>
      <c r="Q30" s="414"/>
      <c r="R30" s="489"/>
      <c r="S30" s="414"/>
      <c r="T30" s="489"/>
      <c r="U30" s="414"/>
      <c r="V30" s="489"/>
      <c r="W30" s="414"/>
      <c r="X30" s="489"/>
      <c r="Y30" s="659"/>
      <c r="Z30" s="559">
        <f t="shared" si="1"/>
        <v>0</v>
      </c>
      <c r="AA30" s="558">
        <f t="shared" si="2"/>
        <v>0</v>
      </c>
      <c r="AB30" s="562">
        <f t="shared" si="3"/>
        <v>0</v>
      </c>
      <c r="AC30" s="563">
        <f t="shared" si="4"/>
        <v>0</v>
      </c>
      <c r="AD30" s="135" t="str">
        <f t="shared" si="0"/>
        <v/>
      </c>
    </row>
    <row r="31" spans="1:30" ht="26.1" customHeight="1">
      <c r="A31" s="415" t="s">
        <v>1100</v>
      </c>
      <c r="B31" s="414"/>
      <c r="C31" s="412"/>
      <c r="D31" s="412"/>
      <c r="E31" s="412"/>
      <c r="F31" s="488"/>
      <c r="G31" s="705"/>
      <c r="H31" s="706"/>
      <c r="I31" s="705"/>
      <c r="J31" s="488"/>
      <c r="K31" s="412"/>
      <c r="L31" s="427">
        <f>'EBS Expense Tool'!E346</f>
        <v>0</v>
      </c>
      <c r="M31" s="687">
        <f>'EBS Expense Tool'!F346</f>
        <v>0</v>
      </c>
      <c r="N31" s="414"/>
      <c r="O31" s="414"/>
      <c r="P31" s="489"/>
      <c r="Q31" s="414"/>
      <c r="R31" s="489"/>
      <c r="S31" s="414"/>
      <c r="T31" s="489"/>
      <c r="U31" s="414"/>
      <c r="V31" s="489"/>
      <c r="W31" s="414"/>
      <c r="X31" s="489"/>
      <c r="Y31" s="659"/>
      <c r="Z31" s="559">
        <f t="shared" si="1"/>
        <v>0</v>
      </c>
      <c r="AA31" s="558">
        <f t="shared" si="2"/>
        <v>0</v>
      </c>
      <c r="AB31" s="562">
        <f t="shared" si="3"/>
        <v>0</v>
      </c>
      <c r="AC31" s="563">
        <f t="shared" si="4"/>
        <v>0</v>
      </c>
      <c r="AD31" s="135" t="str">
        <f t="shared" si="0"/>
        <v/>
      </c>
    </row>
    <row r="32" spans="1:30" ht="26.1" hidden="1" customHeight="1">
      <c r="A32" s="413" t="s">
        <v>750</v>
      </c>
      <c r="B32" s="414"/>
      <c r="C32" s="414"/>
      <c r="D32" s="414"/>
      <c r="E32" s="414"/>
      <c r="F32" s="489"/>
      <c r="G32" s="703"/>
      <c r="H32" s="704"/>
      <c r="I32" s="703"/>
      <c r="J32" s="489"/>
      <c r="K32" s="414"/>
      <c r="L32" s="489"/>
      <c r="M32" s="414"/>
      <c r="N32" s="489"/>
      <c r="O32" s="414"/>
      <c r="P32" s="489"/>
      <c r="Q32" s="414"/>
      <c r="R32" s="489"/>
      <c r="S32" s="414"/>
      <c r="T32" s="489"/>
      <c r="U32" s="414"/>
      <c r="V32" s="489"/>
      <c r="W32" s="414"/>
      <c r="X32" s="489"/>
      <c r="Y32" s="659"/>
      <c r="Z32" s="662"/>
      <c r="AA32" s="663"/>
      <c r="AB32" s="663"/>
      <c r="AC32" s="664"/>
      <c r="AD32" s="135" t="str">
        <f t="shared" si="0"/>
        <v/>
      </c>
    </row>
    <row r="33" spans="1:30" ht="26.1" hidden="1" customHeight="1">
      <c r="A33" s="413" t="s">
        <v>1242</v>
      </c>
      <c r="B33" s="414"/>
      <c r="C33" s="414"/>
      <c r="D33" s="414"/>
      <c r="E33" s="414"/>
      <c r="F33" s="489"/>
      <c r="G33" s="703"/>
      <c r="H33" s="704"/>
      <c r="I33" s="703"/>
      <c r="J33" s="489"/>
      <c r="K33" s="414"/>
      <c r="L33" s="489"/>
      <c r="M33" s="414"/>
      <c r="N33" s="489"/>
      <c r="O33" s="414"/>
      <c r="P33" s="489"/>
      <c r="Q33" s="414"/>
      <c r="R33" s="489"/>
      <c r="S33" s="414"/>
      <c r="T33" s="489"/>
      <c r="U33" s="414"/>
      <c r="V33" s="489"/>
      <c r="W33" s="414"/>
      <c r="X33" s="489"/>
      <c r="Y33" s="659"/>
      <c r="Z33" s="662"/>
      <c r="AA33" s="663"/>
      <c r="AB33" s="663"/>
      <c r="AC33" s="664"/>
      <c r="AD33" s="135" t="str">
        <f t="shared" si="0"/>
        <v/>
      </c>
    </row>
    <row r="34" spans="1:30" ht="26.1" hidden="1" customHeight="1">
      <c r="A34" s="413" t="s">
        <v>767</v>
      </c>
      <c r="B34" s="414"/>
      <c r="C34" s="414"/>
      <c r="D34" s="414"/>
      <c r="E34" s="414"/>
      <c r="F34" s="489"/>
      <c r="G34" s="703"/>
      <c r="H34" s="704"/>
      <c r="I34" s="703"/>
      <c r="J34" s="489"/>
      <c r="K34" s="414"/>
      <c r="L34" s="489"/>
      <c r="M34" s="414"/>
      <c r="N34" s="489"/>
      <c r="O34" s="414"/>
      <c r="P34" s="489"/>
      <c r="Q34" s="414"/>
      <c r="R34" s="489"/>
      <c r="S34" s="414"/>
      <c r="T34" s="489"/>
      <c r="U34" s="414"/>
      <c r="V34" s="489"/>
      <c r="W34" s="414"/>
      <c r="X34" s="489"/>
      <c r="Y34" s="659"/>
      <c r="Z34" s="662"/>
      <c r="AA34" s="663"/>
      <c r="AB34" s="663"/>
      <c r="AC34" s="664"/>
      <c r="AD34" s="135" t="str">
        <f t="shared" si="0"/>
        <v/>
      </c>
    </row>
    <row r="35" spans="1:30" ht="26.1" hidden="1" customHeight="1">
      <c r="A35" s="413" t="s">
        <v>771</v>
      </c>
      <c r="B35" s="414"/>
      <c r="C35" s="414"/>
      <c r="D35" s="414"/>
      <c r="E35" s="414"/>
      <c r="F35" s="489"/>
      <c r="G35" s="703"/>
      <c r="H35" s="704"/>
      <c r="I35" s="703"/>
      <c r="J35" s="489"/>
      <c r="K35" s="414"/>
      <c r="L35" s="489"/>
      <c r="M35" s="414"/>
      <c r="N35" s="489"/>
      <c r="O35" s="414"/>
      <c r="P35" s="489"/>
      <c r="Q35" s="414"/>
      <c r="R35" s="489"/>
      <c r="S35" s="414"/>
      <c r="T35" s="489"/>
      <c r="U35" s="414"/>
      <c r="V35" s="489"/>
      <c r="W35" s="414"/>
      <c r="X35" s="489"/>
      <c r="Y35" s="659"/>
      <c r="Z35" s="662"/>
      <c r="AA35" s="663"/>
      <c r="AB35" s="663"/>
      <c r="AC35" s="664"/>
      <c r="AD35" s="135" t="str">
        <f t="shared" si="0"/>
        <v/>
      </c>
    </row>
    <row r="36" spans="1:30" ht="26.1" hidden="1" customHeight="1">
      <c r="A36" s="413" t="s">
        <v>773</v>
      </c>
      <c r="B36" s="414"/>
      <c r="C36" s="414"/>
      <c r="D36" s="414"/>
      <c r="E36" s="414"/>
      <c r="F36" s="489"/>
      <c r="G36" s="703"/>
      <c r="H36" s="704"/>
      <c r="I36" s="703"/>
      <c r="J36" s="489"/>
      <c r="K36" s="414"/>
      <c r="L36" s="489"/>
      <c r="M36" s="414"/>
      <c r="N36" s="489"/>
      <c r="O36" s="414"/>
      <c r="P36" s="489"/>
      <c r="Q36" s="414"/>
      <c r="R36" s="489"/>
      <c r="S36" s="414"/>
      <c r="T36" s="489"/>
      <c r="U36" s="414"/>
      <c r="V36" s="489"/>
      <c r="W36" s="414"/>
      <c r="X36" s="489"/>
      <c r="Y36" s="659"/>
      <c r="Z36" s="662"/>
      <c r="AA36" s="663"/>
      <c r="AB36" s="663"/>
      <c r="AC36" s="664"/>
      <c r="AD36" s="135" t="str">
        <f t="shared" si="0"/>
        <v/>
      </c>
    </row>
    <row r="37" spans="1:30" ht="26.1" hidden="1" customHeight="1">
      <c r="A37" s="413" t="s">
        <v>1243</v>
      </c>
      <c r="B37" s="414"/>
      <c r="C37" s="414"/>
      <c r="D37" s="414"/>
      <c r="E37" s="414"/>
      <c r="F37" s="489"/>
      <c r="G37" s="703"/>
      <c r="H37" s="704"/>
      <c r="I37" s="703"/>
      <c r="J37" s="489"/>
      <c r="K37" s="414"/>
      <c r="L37" s="489"/>
      <c r="M37" s="414"/>
      <c r="N37" s="489"/>
      <c r="O37" s="414"/>
      <c r="P37" s="489"/>
      <c r="Q37" s="414"/>
      <c r="R37" s="489"/>
      <c r="S37" s="414"/>
      <c r="T37" s="489"/>
      <c r="U37" s="414"/>
      <c r="V37" s="489"/>
      <c r="W37" s="414"/>
      <c r="X37" s="489"/>
      <c r="Y37" s="659"/>
      <c r="Z37" s="662"/>
      <c r="AA37" s="663"/>
      <c r="AB37" s="663"/>
      <c r="AC37" s="664"/>
      <c r="AD37" s="135" t="str">
        <f t="shared" si="0"/>
        <v/>
      </c>
    </row>
    <row r="38" spans="1:30" ht="26.1" hidden="1" customHeight="1">
      <c r="A38" s="413" t="s">
        <v>1244</v>
      </c>
      <c r="B38" s="414"/>
      <c r="C38" s="414"/>
      <c r="D38" s="414"/>
      <c r="E38" s="414"/>
      <c r="F38" s="489"/>
      <c r="G38" s="703"/>
      <c r="H38" s="704"/>
      <c r="I38" s="703"/>
      <c r="J38" s="489"/>
      <c r="K38" s="414"/>
      <c r="L38" s="489"/>
      <c r="M38" s="414"/>
      <c r="N38" s="489"/>
      <c r="O38" s="414"/>
      <c r="P38" s="489"/>
      <c r="Q38" s="414"/>
      <c r="R38" s="489"/>
      <c r="S38" s="414"/>
      <c r="T38" s="489"/>
      <c r="U38" s="414"/>
      <c r="V38" s="489"/>
      <c r="W38" s="414"/>
      <c r="X38" s="489"/>
      <c r="Y38" s="659"/>
      <c r="Z38" s="662"/>
      <c r="AA38" s="663"/>
      <c r="AB38" s="663"/>
      <c r="AC38" s="664"/>
      <c r="AD38" s="135" t="str">
        <f t="shared" si="0"/>
        <v/>
      </c>
    </row>
    <row r="39" spans="1:30" ht="26.1" hidden="1" customHeight="1">
      <c r="A39" s="413" t="s">
        <v>844</v>
      </c>
      <c r="B39" s="413"/>
      <c r="C39" s="414"/>
      <c r="D39" s="414"/>
      <c r="E39" s="414"/>
      <c r="F39" s="489"/>
      <c r="G39" s="703"/>
      <c r="H39" s="704"/>
      <c r="I39" s="703"/>
      <c r="J39" s="489"/>
      <c r="K39" s="414"/>
      <c r="L39" s="489"/>
      <c r="M39" s="414"/>
      <c r="N39" s="489"/>
      <c r="O39" s="414"/>
      <c r="P39" s="489"/>
      <c r="Q39" s="414"/>
      <c r="R39" s="489"/>
      <c r="S39" s="414"/>
      <c r="T39" s="489"/>
      <c r="U39" s="414"/>
      <c r="V39" s="489"/>
      <c r="W39" s="414"/>
      <c r="X39" s="489"/>
      <c r="Y39" s="659"/>
      <c r="Z39" s="662"/>
      <c r="AA39" s="663"/>
      <c r="AB39" s="663"/>
      <c r="AC39" s="664"/>
      <c r="AD39" s="135" t="str">
        <f t="shared" ref="AD39:AD61" si="5">IF(AND(AC39&gt;0,M39=0),"x","")</f>
        <v/>
      </c>
    </row>
    <row r="40" spans="1:30" ht="26.1" hidden="1" customHeight="1">
      <c r="A40" s="413" t="s">
        <v>849</v>
      </c>
      <c r="B40" s="413"/>
      <c r="C40" s="414"/>
      <c r="D40" s="414"/>
      <c r="E40" s="414"/>
      <c r="F40" s="489"/>
      <c r="G40" s="703"/>
      <c r="H40" s="704"/>
      <c r="I40" s="703"/>
      <c r="J40" s="489"/>
      <c r="K40" s="414"/>
      <c r="L40" s="489"/>
      <c r="M40" s="414"/>
      <c r="N40" s="489"/>
      <c r="O40" s="414"/>
      <c r="P40" s="489"/>
      <c r="Q40" s="414"/>
      <c r="R40" s="489"/>
      <c r="S40" s="414"/>
      <c r="T40" s="489"/>
      <c r="U40" s="414"/>
      <c r="V40" s="489"/>
      <c r="W40" s="414"/>
      <c r="X40" s="489"/>
      <c r="Y40" s="659"/>
      <c r="Z40" s="662"/>
      <c r="AA40" s="663"/>
      <c r="AB40" s="663"/>
      <c r="AC40" s="664"/>
      <c r="AD40" s="135" t="str">
        <f t="shared" si="5"/>
        <v/>
      </c>
    </row>
    <row r="41" spans="1:30" ht="26.1" hidden="1" customHeight="1">
      <c r="A41" s="413" t="s">
        <v>859</v>
      </c>
      <c r="B41" s="413"/>
      <c r="C41" s="414"/>
      <c r="D41" s="414"/>
      <c r="E41" s="414"/>
      <c r="F41" s="489"/>
      <c r="G41" s="703"/>
      <c r="H41" s="704"/>
      <c r="I41" s="703"/>
      <c r="J41" s="489"/>
      <c r="K41" s="414"/>
      <c r="L41" s="489"/>
      <c r="M41" s="414"/>
      <c r="N41" s="489"/>
      <c r="O41" s="414"/>
      <c r="P41" s="489"/>
      <c r="Q41" s="414"/>
      <c r="R41" s="489"/>
      <c r="S41" s="414"/>
      <c r="T41" s="489"/>
      <c r="U41" s="414"/>
      <c r="V41" s="489"/>
      <c r="W41" s="414"/>
      <c r="X41" s="489"/>
      <c r="Y41" s="659"/>
      <c r="Z41" s="662"/>
      <c r="AA41" s="663"/>
      <c r="AB41" s="663"/>
      <c r="AC41" s="664"/>
      <c r="AD41" s="135" t="str">
        <f t="shared" si="5"/>
        <v/>
      </c>
    </row>
    <row r="42" spans="1:30" ht="26.1" hidden="1" customHeight="1">
      <c r="A42" s="413" t="s">
        <v>871</v>
      </c>
      <c r="B42" s="413"/>
      <c r="C42" s="414"/>
      <c r="D42" s="414"/>
      <c r="E42" s="414"/>
      <c r="F42" s="489"/>
      <c r="G42" s="703"/>
      <c r="H42" s="704"/>
      <c r="I42" s="703"/>
      <c r="J42" s="489"/>
      <c r="K42" s="414"/>
      <c r="L42" s="489"/>
      <c r="M42" s="414"/>
      <c r="N42" s="489"/>
      <c r="O42" s="414"/>
      <c r="P42" s="489"/>
      <c r="Q42" s="414"/>
      <c r="R42" s="489"/>
      <c r="S42" s="414"/>
      <c r="T42" s="489"/>
      <c r="U42" s="414"/>
      <c r="V42" s="489"/>
      <c r="W42" s="414"/>
      <c r="X42" s="489"/>
      <c r="Y42" s="659"/>
      <c r="Z42" s="662"/>
      <c r="AA42" s="663"/>
      <c r="AB42" s="663"/>
      <c r="AC42" s="664"/>
      <c r="AD42" s="135" t="str">
        <f t="shared" si="5"/>
        <v/>
      </c>
    </row>
    <row r="43" spans="1:30" ht="26.1" hidden="1" customHeight="1">
      <c r="A43" s="413" t="s">
        <v>1245</v>
      </c>
      <c r="B43" s="413"/>
      <c r="C43" s="414"/>
      <c r="D43" s="414"/>
      <c r="E43" s="414"/>
      <c r="F43" s="489"/>
      <c r="G43" s="703"/>
      <c r="H43" s="704"/>
      <c r="I43" s="703"/>
      <c r="J43" s="489"/>
      <c r="K43" s="414"/>
      <c r="L43" s="489"/>
      <c r="M43" s="414"/>
      <c r="N43" s="489"/>
      <c r="O43" s="414"/>
      <c r="P43" s="489"/>
      <c r="Q43" s="414"/>
      <c r="R43" s="489"/>
      <c r="S43" s="414"/>
      <c r="T43" s="489"/>
      <c r="U43" s="414"/>
      <c r="V43" s="489"/>
      <c r="W43" s="414"/>
      <c r="X43" s="489"/>
      <c r="Y43" s="659"/>
      <c r="Z43" s="662"/>
      <c r="AA43" s="663"/>
      <c r="AB43" s="663"/>
      <c r="AC43" s="664"/>
      <c r="AD43" s="135" t="str">
        <f t="shared" si="5"/>
        <v/>
      </c>
    </row>
    <row r="44" spans="1:30" ht="26.1" hidden="1" customHeight="1">
      <c r="A44" s="413" t="s">
        <v>1246</v>
      </c>
      <c r="B44" s="413"/>
      <c r="C44" s="414"/>
      <c r="D44" s="414"/>
      <c r="E44" s="414"/>
      <c r="F44" s="489"/>
      <c r="G44" s="703"/>
      <c r="H44" s="704"/>
      <c r="I44" s="703"/>
      <c r="J44" s="489"/>
      <c r="K44" s="414"/>
      <c r="L44" s="489"/>
      <c r="M44" s="414"/>
      <c r="N44" s="489"/>
      <c r="O44" s="414"/>
      <c r="P44" s="489"/>
      <c r="Q44" s="414"/>
      <c r="R44" s="489"/>
      <c r="S44" s="414"/>
      <c r="T44" s="489"/>
      <c r="U44" s="414"/>
      <c r="V44" s="489"/>
      <c r="W44" s="414"/>
      <c r="X44" s="489"/>
      <c r="Y44" s="659"/>
      <c r="Z44" s="662"/>
      <c r="AA44" s="663"/>
      <c r="AB44" s="663"/>
      <c r="AC44" s="664"/>
      <c r="AD44" s="135" t="str">
        <f t="shared" si="5"/>
        <v/>
      </c>
    </row>
    <row r="45" spans="1:30" ht="26.1" hidden="1" customHeight="1">
      <c r="A45" s="413" t="s">
        <v>1247</v>
      </c>
      <c r="B45" s="413"/>
      <c r="C45" s="414"/>
      <c r="D45" s="414"/>
      <c r="E45" s="414"/>
      <c r="F45" s="489"/>
      <c r="G45" s="703"/>
      <c r="H45" s="704"/>
      <c r="I45" s="703"/>
      <c r="J45" s="489"/>
      <c r="K45" s="414"/>
      <c r="L45" s="489"/>
      <c r="M45" s="414"/>
      <c r="N45" s="489"/>
      <c r="O45" s="414"/>
      <c r="P45" s="489"/>
      <c r="Q45" s="414"/>
      <c r="R45" s="489"/>
      <c r="S45" s="414"/>
      <c r="T45" s="489"/>
      <c r="U45" s="414"/>
      <c r="V45" s="489"/>
      <c r="W45" s="414"/>
      <c r="X45" s="489"/>
      <c r="Y45" s="659"/>
      <c r="Z45" s="662"/>
      <c r="AA45" s="663"/>
      <c r="AB45" s="663"/>
      <c r="AC45" s="664"/>
      <c r="AD45" s="135" t="str">
        <f t="shared" si="5"/>
        <v/>
      </c>
    </row>
    <row r="46" spans="1:30" ht="26.1" hidden="1" customHeight="1">
      <c r="A46" s="413" t="s">
        <v>902</v>
      </c>
      <c r="B46" s="413"/>
      <c r="C46" s="414"/>
      <c r="D46" s="414"/>
      <c r="E46" s="414"/>
      <c r="F46" s="489"/>
      <c r="G46" s="703"/>
      <c r="H46" s="704"/>
      <c r="I46" s="703"/>
      <c r="J46" s="489"/>
      <c r="K46" s="414"/>
      <c r="L46" s="489"/>
      <c r="M46" s="414"/>
      <c r="N46" s="489"/>
      <c r="O46" s="414"/>
      <c r="P46" s="489"/>
      <c r="Q46" s="414"/>
      <c r="R46" s="489"/>
      <c r="S46" s="414"/>
      <c r="T46" s="489"/>
      <c r="U46" s="414"/>
      <c r="V46" s="489"/>
      <c r="W46" s="414"/>
      <c r="X46" s="489"/>
      <c r="Y46" s="659"/>
      <c r="Z46" s="662"/>
      <c r="AA46" s="663"/>
      <c r="AB46" s="663"/>
      <c r="AC46" s="664"/>
      <c r="AD46" s="135" t="str">
        <f t="shared" si="5"/>
        <v/>
      </c>
    </row>
    <row r="47" spans="1:30" ht="26.1" hidden="1" customHeight="1">
      <c r="A47" s="413" t="s">
        <v>1248</v>
      </c>
      <c r="B47" s="413"/>
      <c r="C47" s="414"/>
      <c r="D47" s="414"/>
      <c r="E47" s="414"/>
      <c r="F47" s="489"/>
      <c r="G47" s="703"/>
      <c r="H47" s="704"/>
      <c r="I47" s="703"/>
      <c r="J47" s="489"/>
      <c r="K47" s="414"/>
      <c r="L47" s="489"/>
      <c r="M47" s="414"/>
      <c r="N47" s="489"/>
      <c r="O47" s="414"/>
      <c r="P47" s="489"/>
      <c r="Q47" s="414"/>
      <c r="R47" s="489"/>
      <c r="S47" s="414"/>
      <c r="T47" s="489"/>
      <c r="U47" s="414"/>
      <c r="V47" s="489"/>
      <c r="W47" s="414"/>
      <c r="X47" s="489"/>
      <c r="Y47" s="659"/>
      <c r="Z47" s="662"/>
      <c r="AA47" s="663"/>
      <c r="AB47" s="663"/>
      <c r="AC47" s="664"/>
      <c r="AD47" s="135" t="str">
        <f t="shared" si="5"/>
        <v/>
      </c>
    </row>
    <row r="48" spans="1:30" ht="26.1" hidden="1" customHeight="1">
      <c r="A48" s="413" t="s">
        <v>917</v>
      </c>
      <c r="B48" s="413"/>
      <c r="C48" s="414"/>
      <c r="D48" s="414"/>
      <c r="E48" s="414"/>
      <c r="F48" s="489"/>
      <c r="G48" s="703"/>
      <c r="H48" s="704"/>
      <c r="I48" s="703"/>
      <c r="J48" s="489"/>
      <c r="K48" s="414"/>
      <c r="L48" s="489"/>
      <c r="M48" s="414"/>
      <c r="N48" s="489"/>
      <c r="O48" s="414"/>
      <c r="P48" s="489"/>
      <c r="Q48" s="414"/>
      <c r="R48" s="489"/>
      <c r="S48" s="414"/>
      <c r="T48" s="489"/>
      <c r="U48" s="414"/>
      <c r="V48" s="489"/>
      <c r="W48" s="414"/>
      <c r="X48" s="489"/>
      <c r="Y48" s="659"/>
      <c r="Z48" s="662"/>
      <c r="AA48" s="663"/>
      <c r="AB48" s="663"/>
      <c r="AC48" s="664"/>
      <c r="AD48" s="135" t="str">
        <f t="shared" si="5"/>
        <v/>
      </c>
    </row>
    <row r="49" spans="1:30" ht="26.1" hidden="1" customHeight="1">
      <c r="A49" s="131" t="s">
        <v>1249</v>
      </c>
      <c r="B49" s="424"/>
      <c r="C49" s="414"/>
      <c r="D49" s="414"/>
      <c r="E49" s="414"/>
      <c r="F49" s="489"/>
      <c r="G49" s="703"/>
      <c r="H49" s="704"/>
      <c r="I49" s="703"/>
      <c r="J49" s="489"/>
      <c r="K49" s="414"/>
      <c r="L49" s="489"/>
      <c r="M49" s="414"/>
      <c r="N49" s="489"/>
      <c r="O49" s="414"/>
      <c r="P49" s="489"/>
      <c r="Q49" s="414"/>
      <c r="R49" s="489"/>
      <c r="S49" s="414"/>
      <c r="T49" s="489"/>
      <c r="U49" s="414"/>
      <c r="V49" s="489"/>
      <c r="W49" s="414"/>
      <c r="X49" s="489"/>
      <c r="Y49" s="659"/>
      <c r="Z49" s="662"/>
      <c r="AA49" s="663"/>
      <c r="AB49" s="663"/>
      <c r="AC49" s="664"/>
      <c r="AD49" s="135" t="str">
        <f t="shared" si="5"/>
        <v/>
      </c>
    </row>
    <row r="50" spans="1:30" ht="26.1" hidden="1" customHeight="1">
      <c r="A50" s="131" t="s">
        <v>1250</v>
      </c>
      <c r="B50" s="424"/>
      <c r="C50" s="414"/>
      <c r="D50" s="414"/>
      <c r="E50" s="414"/>
      <c r="F50" s="489"/>
      <c r="G50" s="703"/>
      <c r="H50" s="704"/>
      <c r="I50" s="703"/>
      <c r="J50" s="489"/>
      <c r="K50" s="414"/>
      <c r="L50" s="489"/>
      <c r="M50" s="414"/>
      <c r="N50" s="489"/>
      <c r="O50" s="414"/>
      <c r="P50" s="489"/>
      <c r="Q50" s="414"/>
      <c r="R50" s="489"/>
      <c r="S50" s="414"/>
      <c r="T50" s="489"/>
      <c r="U50" s="414"/>
      <c r="V50" s="489"/>
      <c r="W50" s="414"/>
      <c r="X50" s="489"/>
      <c r="Y50" s="659"/>
      <c r="Z50" s="662"/>
      <c r="AA50" s="663"/>
      <c r="AB50" s="663"/>
      <c r="AC50" s="664"/>
      <c r="AD50" s="135" t="str">
        <f t="shared" si="5"/>
        <v/>
      </c>
    </row>
    <row r="51" spans="1:30" ht="26.1" hidden="1" customHeight="1">
      <c r="A51" s="131" t="s">
        <v>1251</v>
      </c>
      <c r="B51" s="424"/>
      <c r="C51" s="414"/>
      <c r="D51" s="414"/>
      <c r="E51" s="414"/>
      <c r="F51" s="489"/>
      <c r="G51" s="703"/>
      <c r="H51" s="704"/>
      <c r="I51" s="703"/>
      <c r="J51" s="489"/>
      <c r="K51" s="414"/>
      <c r="L51" s="489"/>
      <c r="M51" s="414"/>
      <c r="N51" s="489"/>
      <c r="O51" s="414"/>
      <c r="P51" s="489"/>
      <c r="Q51" s="414"/>
      <c r="R51" s="489"/>
      <c r="S51" s="414"/>
      <c r="T51" s="489"/>
      <c r="U51" s="414"/>
      <c r="V51" s="489"/>
      <c r="W51" s="414"/>
      <c r="X51" s="489"/>
      <c r="Y51" s="659"/>
      <c r="Z51" s="662"/>
      <c r="AA51" s="663"/>
      <c r="AB51" s="663"/>
      <c r="AC51" s="664"/>
      <c r="AD51" s="135" t="str">
        <f t="shared" si="5"/>
        <v/>
      </c>
    </row>
    <row r="52" spans="1:30" ht="26.1" hidden="1" customHeight="1">
      <c r="A52" s="131" t="s">
        <v>1252</v>
      </c>
      <c r="B52" s="424"/>
      <c r="C52" s="414"/>
      <c r="D52" s="414"/>
      <c r="E52" s="414"/>
      <c r="F52" s="489"/>
      <c r="G52" s="703"/>
      <c r="H52" s="704"/>
      <c r="I52" s="703"/>
      <c r="J52" s="489"/>
      <c r="K52" s="414"/>
      <c r="L52" s="489"/>
      <c r="M52" s="414"/>
      <c r="N52" s="489"/>
      <c r="O52" s="414"/>
      <c r="P52" s="489"/>
      <c r="Q52" s="414"/>
      <c r="R52" s="489"/>
      <c r="S52" s="414"/>
      <c r="T52" s="489"/>
      <c r="U52" s="414"/>
      <c r="V52" s="489"/>
      <c r="W52" s="414"/>
      <c r="X52" s="489"/>
      <c r="Y52" s="659"/>
      <c r="Z52" s="662"/>
      <c r="AA52" s="663"/>
      <c r="AB52" s="663"/>
      <c r="AC52" s="664"/>
      <c r="AD52" s="135" t="str">
        <f t="shared" si="5"/>
        <v/>
      </c>
    </row>
    <row r="53" spans="1:30" ht="26.1" hidden="1" customHeight="1">
      <c r="A53" s="131" t="s">
        <v>1253</v>
      </c>
      <c r="B53" s="424"/>
      <c r="C53" s="414"/>
      <c r="D53" s="414"/>
      <c r="E53" s="414"/>
      <c r="F53" s="489"/>
      <c r="G53" s="703"/>
      <c r="H53" s="704"/>
      <c r="I53" s="703"/>
      <c r="J53" s="489"/>
      <c r="K53" s="414"/>
      <c r="L53" s="489"/>
      <c r="M53" s="414"/>
      <c r="N53" s="489"/>
      <c r="O53" s="414"/>
      <c r="P53" s="489"/>
      <c r="Q53" s="414"/>
      <c r="R53" s="489"/>
      <c r="S53" s="414"/>
      <c r="T53" s="489"/>
      <c r="U53" s="414"/>
      <c r="V53" s="489"/>
      <c r="W53" s="414"/>
      <c r="X53" s="489"/>
      <c r="Y53" s="659"/>
      <c r="Z53" s="662"/>
      <c r="AA53" s="663"/>
      <c r="AB53" s="663"/>
      <c r="AC53" s="664"/>
      <c r="AD53" s="135" t="str">
        <f t="shared" si="5"/>
        <v/>
      </c>
    </row>
    <row r="54" spans="1:30" ht="26.1" hidden="1" customHeight="1">
      <c r="A54" s="131" t="s">
        <v>1254</v>
      </c>
      <c r="B54" s="424"/>
      <c r="C54" s="414"/>
      <c r="D54" s="414"/>
      <c r="E54" s="414"/>
      <c r="F54" s="489"/>
      <c r="G54" s="703"/>
      <c r="H54" s="704"/>
      <c r="I54" s="703"/>
      <c r="J54" s="489"/>
      <c r="K54" s="414"/>
      <c r="L54" s="489"/>
      <c r="M54" s="414"/>
      <c r="N54" s="489"/>
      <c r="O54" s="414"/>
      <c r="P54" s="489"/>
      <c r="Q54" s="414"/>
      <c r="R54" s="489"/>
      <c r="S54" s="414"/>
      <c r="T54" s="489"/>
      <c r="U54" s="414"/>
      <c r="V54" s="489"/>
      <c r="W54" s="414"/>
      <c r="X54" s="489"/>
      <c r="Y54" s="659"/>
      <c r="Z54" s="662"/>
      <c r="AA54" s="663"/>
      <c r="AB54" s="663"/>
      <c r="AC54" s="664"/>
      <c r="AD54" s="135" t="str">
        <f t="shared" si="5"/>
        <v/>
      </c>
    </row>
    <row r="55" spans="1:30" ht="26.1" hidden="1" customHeight="1">
      <c r="A55" s="131" t="s">
        <v>1255</v>
      </c>
      <c r="B55" s="424"/>
      <c r="C55" s="414"/>
      <c r="D55" s="414"/>
      <c r="E55" s="414"/>
      <c r="F55" s="489"/>
      <c r="G55" s="703"/>
      <c r="H55" s="704"/>
      <c r="I55" s="703"/>
      <c r="J55" s="489"/>
      <c r="K55" s="414"/>
      <c r="L55" s="489"/>
      <c r="M55" s="414"/>
      <c r="N55" s="489"/>
      <c r="O55" s="414"/>
      <c r="P55" s="489"/>
      <c r="Q55" s="414"/>
      <c r="R55" s="489"/>
      <c r="S55" s="414"/>
      <c r="T55" s="489"/>
      <c r="U55" s="414"/>
      <c r="V55" s="489"/>
      <c r="W55" s="414"/>
      <c r="X55" s="489"/>
      <c r="Y55" s="659"/>
      <c r="Z55" s="662"/>
      <c r="AA55" s="663"/>
      <c r="AB55" s="663"/>
      <c r="AC55" s="664"/>
      <c r="AD55" s="135" t="str">
        <f t="shared" si="5"/>
        <v/>
      </c>
    </row>
    <row r="56" spans="1:30" ht="26.1" hidden="1" customHeight="1">
      <c r="A56" s="131" t="s">
        <v>1256</v>
      </c>
      <c r="B56" s="424"/>
      <c r="C56" s="414"/>
      <c r="D56" s="414"/>
      <c r="E56" s="414"/>
      <c r="F56" s="489"/>
      <c r="G56" s="703"/>
      <c r="H56" s="704"/>
      <c r="I56" s="703"/>
      <c r="J56" s="489"/>
      <c r="K56" s="414"/>
      <c r="L56" s="489"/>
      <c r="M56" s="414"/>
      <c r="N56" s="489"/>
      <c r="O56" s="414"/>
      <c r="P56" s="489"/>
      <c r="Q56" s="414"/>
      <c r="R56" s="489"/>
      <c r="S56" s="414"/>
      <c r="T56" s="489"/>
      <c r="U56" s="414"/>
      <c r="V56" s="489"/>
      <c r="W56" s="414"/>
      <c r="X56" s="489"/>
      <c r="Y56" s="659"/>
      <c r="Z56" s="662"/>
      <c r="AA56" s="663"/>
      <c r="AB56" s="663"/>
      <c r="AC56" s="664"/>
      <c r="AD56" s="135" t="str">
        <f t="shared" si="5"/>
        <v/>
      </c>
    </row>
    <row r="57" spans="1:30" ht="26.1" hidden="1" customHeight="1">
      <c r="A57" s="131" t="s">
        <v>1257</v>
      </c>
      <c r="B57" s="424"/>
      <c r="C57" s="414"/>
      <c r="D57" s="414"/>
      <c r="E57" s="414"/>
      <c r="F57" s="489"/>
      <c r="G57" s="703"/>
      <c r="H57" s="704"/>
      <c r="I57" s="703"/>
      <c r="J57" s="489"/>
      <c r="K57" s="414"/>
      <c r="L57" s="489"/>
      <c r="M57" s="414"/>
      <c r="N57" s="489"/>
      <c r="O57" s="414"/>
      <c r="P57" s="489"/>
      <c r="Q57" s="414"/>
      <c r="R57" s="489"/>
      <c r="S57" s="414"/>
      <c r="T57" s="489"/>
      <c r="U57" s="414"/>
      <c r="V57" s="489"/>
      <c r="W57" s="414"/>
      <c r="X57" s="489"/>
      <c r="Y57" s="659"/>
      <c r="Z57" s="662"/>
      <c r="AA57" s="663"/>
      <c r="AB57" s="663"/>
      <c r="AC57" s="664"/>
      <c r="AD57" s="135" t="str">
        <f t="shared" si="5"/>
        <v/>
      </c>
    </row>
    <row r="58" spans="1:30" ht="26.1" hidden="1" customHeight="1">
      <c r="A58" s="131" t="s">
        <v>1258</v>
      </c>
      <c r="B58" s="424"/>
      <c r="C58" s="414"/>
      <c r="D58" s="414"/>
      <c r="E58" s="414"/>
      <c r="F58" s="489"/>
      <c r="G58" s="703"/>
      <c r="H58" s="704"/>
      <c r="I58" s="703"/>
      <c r="J58" s="489"/>
      <c r="K58" s="414"/>
      <c r="L58" s="489"/>
      <c r="M58" s="414"/>
      <c r="N58" s="489"/>
      <c r="O58" s="414"/>
      <c r="P58" s="489"/>
      <c r="Q58" s="414"/>
      <c r="R58" s="489"/>
      <c r="S58" s="414"/>
      <c r="T58" s="489"/>
      <c r="U58" s="414"/>
      <c r="V58" s="489"/>
      <c r="W58" s="414"/>
      <c r="X58" s="489"/>
      <c r="Y58" s="659"/>
      <c r="Z58" s="662"/>
      <c r="AA58" s="663"/>
      <c r="AB58" s="663"/>
      <c r="AC58" s="664"/>
      <c r="AD58" s="135" t="str">
        <f t="shared" si="5"/>
        <v/>
      </c>
    </row>
    <row r="59" spans="1:30" ht="26.1" hidden="1" customHeight="1">
      <c r="A59" s="131" t="s">
        <v>1259</v>
      </c>
      <c r="B59" s="424"/>
      <c r="C59" s="414"/>
      <c r="D59" s="414"/>
      <c r="E59" s="414"/>
      <c r="F59" s="489"/>
      <c r="G59" s="703"/>
      <c r="H59" s="704"/>
      <c r="I59" s="703"/>
      <c r="J59" s="489"/>
      <c r="K59" s="414"/>
      <c r="L59" s="489"/>
      <c r="M59" s="414"/>
      <c r="N59" s="489"/>
      <c r="O59" s="414"/>
      <c r="P59" s="489"/>
      <c r="Q59" s="414"/>
      <c r="R59" s="489"/>
      <c r="S59" s="414"/>
      <c r="T59" s="489"/>
      <c r="U59" s="414"/>
      <c r="V59" s="489"/>
      <c r="W59" s="414"/>
      <c r="X59" s="489"/>
      <c r="Y59" s="659"/>
      <c r="Z59" s="662"/>
      <c r="AA59" s="663"/>
      <c r="AB59" s="663"/>
      <c r="AC59" s="664"/>
      <c r="AD59" s="135" t="str">
        <f t="shared" si="5"/>
        <v/>
      </c>
    </row>
    <row r="60" spans="1:30" ht="26.1" hidden="1" customHeight="1">
      <c r="A60" s="424" t="s">
        <v>986</v>
      </c>
      <c r="B60" s="424"/>
      <c r="C60" s="414"/>
      <c r="D60" s="414"/>
      <c r="E60" s="414"/>
      <c r="F60" s="489"/>
      <c r="G60" s="703"/>
      <c r="H60" s="704"/>
      <c r="I60" s="703"/>
      <c r="J60" s="489"/>
      <c r="K60" s="414"/>
      <c r="L60" s="489"/>
      <c r="M60" s="414"/>
      <c r="N60" s="489"/>
      <c r="O60" s="414"/>
      <c r="P60" s="489"/>
      <c r="Q60" s="414"/>
      <c r="R60" s="489"/>
      <c r="S60" s="414"/>
      <c r="T60" s="489"/>
      <c r="U60" s="414"/>
      <c r="V60" s="489"/>
      <c r="W60" s="414"/>
      <c r="X60" s="489"/>
      <c r="Y60" s="659"/>
      <c r="Z60" s="662"/>
      <c r="AA60" s="663"/>
      <c r="AB60" s="663"/>
      <c r="AC60" s="664"/>
      <c r="AD60" s="135" t="str">
        <f t="shared" si="5"/>
        <v/>
      </c>
    </row>
    <row r="61" spans="1:30" ht="26.1" hidden="1" customHeight="1">
      <c r="A61" s="424" t="s">
        <v>1170</v>
      </c>
      <c r="B61" s="424"/>
      <c r="C61" s="414"/>
      <c r="D61" s="414"/>
      <c r="E61" s="414"/>
      <c r="F61" s="489"/>
      <c r="G61" s="703"/>
      <c r="H61" s="704"/>
      <c r="I61" s="703"/>
      <c r="J61" s="489"/>
      <c r="K61" s="414"/>
      <c r="L61" s="489"/>
      <c r="M61" s="414"/>
      <c r="N61" s="489"/>
      <c r="O61" s="414"/>
      <c r="P61" s="489"/>
      <c r="Q61" s="414"/>
      <c r="R61" s="489"/>
      <c r="S61" s="414"/>
      <c r="T61" s="489"/>
      <c r="U61" s="414"/>
      <c r="V61" s="489"/>
      <c r="W61" s="414"/>
      <c r="X61" s="489"/>
      <c r="Y61" s="659"/>
      <c r="Z61" s="662"/>
      <c r="AA61" s="663"/>
      <c r="AB61" s="663"/>
      <c r="AC61" s="664"/>
      <c r="AD61" s="135" t="str">
        <f t="shared" si="5"/>
        <v/>
      </c>
    </row>
    <row r="62" spans="1:30" ht="26.1" customHeight="1" thickBot="1">
      <c r="A62" s="415" t="s">
        <v>1101</v>
      </c>
      <c r="B62" s="416">
        <f>+SUM(B7:B61)</f>
        <v>0</v>
      </c>
      <c r="C62" s="416">
        <f t="shared" ref="C62:AC62" si="6">+SUM(C7:C61)</f>
        <v>0</v>
      </c>
      <c r="D62" s="416">
        <f t="shared" si="6"/>
        <v>0</v>
      </c>
      <c r="E62" s="416">
        <f t="shared" si="6"/>
        <v>0</v>
      </c>
      <c r="F62" s="416">
        <f t="shared" si="6"/>
        <v>0</v>
      </c>
      <c r="G62" s="707">
        <f t="shared" si="6"/>
        <v>0</v>
      </c>
      <c r="H62" s="707">
        <f t="shared" si="6"/>
        <v>0</v>
      </c>
      <c r="I62" s="707">
        <f t="shared" si="6"/>
        <v>0</v>
      </c>
      <c r="J62" s="416">
        <f t="shared" si="6"/>
        <v>0</v>
      </c>
      <c r="K62" s="416">
        <f t="shared" si="6"/>
        <v>0</v>
      </c>
      <c r="L62" s="416">
        <f t="shared" si="6"/>
        <v>0</v>
      </c>
      <c r="M62" s="416">
        <f t="shared" si="6"/>
        <v>0</v>
      </c>
      <c r="N62" s="416">
        <f t="shared" si="6"/>
        <v>0</v>
      </c>
      <c r="O62" s="416">
        <f t="shared" si="6"/>
        <v>0</v>
      </c>
      <c r="P62" s="416">
        <f t="shared" si="6"/>
        <v>0</v>
      </c>
      <c r="Q62" s="416">
        <f t="shared" si="6"/>
        <v>0</v>
      </c>
      <c r="R62" s="416">
        <f t="shared" si="6"/>
        <v>0</v>
      </c>
      <c r="S62" s="416">
        <f t="shared" si="6"/>
        <v>0</v>
      </c>
      <c r="T62" s="416">
        <f t="shared" si="6"/>
        <v>0</v>
      </c>
      <c r="U62" s="416">
        <f t="shared" si="6"/>
        <v>0</v>
      </c>
      <c r="V62" s="416">
        <f t="shared" si="6"/>
        <v>0</v>
      </c>
      <c r="W62" s="416">
        <f t="shared" si="6"/>
        <v>0</v>
      </c>
      <c r="X62" s="416">
        <f t="shared" si="6"/>
        <v>0</v>
      </c>
      <c r="Y62" s="661">
        <f t="shared" si="6"/>
        <v>0</v>
      </c>
      <c r="Z62" s="665">
        <f t="shared" si="6"/>
        <v>0</v>
      </c>
      <c r="AA62" s="666">
        <f t="shared" si="6"/>
        <v>0</v>
      </c>
      <c r="AB62" s="666">
        <f t="shared" si="6"/>
        <v>0</v>
      </c>
      <c r="AC62" s="667">
        <f t="shared" si="6"/>
        <v>0</v>
      </c>
    </row>
    <row r="63" spans="1:30">
      <c r="C63" s="132"/>
      <c r="D63" s="132"/>
      <c r="E63" s="132"/>
      <c r="F63" s="132"/>
      <c r="G63" s="132"/>
      <c r="H63" s="132"/>
      <c r="I63" s="132"/>
      <c r="J63" s="132"/>
      <c r="M63" s="132"/>
      <c r="N63" s="132"/>
      <c r="O63" s="132"/>
      <c r="P63" s="132"/>
      <c r="Q63" s="132"/>
      <c r="R63" s="132"/>
      <c r="S63" s="132"/>
      <c r="T63" s="132"/>
      <c r="U63" s="132"/>
      <c r="V63" s="132"/>
    </row>
    <row r="64" spans="1:30">
      <c r="B64" s="133"/>
    </row>
    <row r="65" spans="1:27">
      <c r="A65" s="121" t="s">
        <v>1470</v>
      </c>
      <c r="B65" s="134"/>
      <c r="W65" s="132"/>
      <c r="X65" s="132"/>
      <c r="Y65" s="132"/>
      <c r="Z65" s="132"/>
      <c r="AA65" s="132"/>
    </row>
    <row r="68" spans="1:27">
      <c r="B68" s="134"/>
    </row>
    <row r="70" spans="1:27">
      <c r="B70" s="84"/>
    </row>
    <row r="71" spans="1:27" ht="13.8">
      <c r="B71" s="136"/>
    </row>
  </sheetData>
  <sheetProtection password="C3C4" sheet="1" objects="1" scenarios="1"/>
  <conditionalFormatting sqref="G1:H1">
    <cfRule type="containsText" dxfId="37" priority="3" operator="containsText" text="Errors">
      <formula>NOT(ISERROR(SEARCH("Errors",G1)))</formula>
    </cfRule>
  </conditionalFormatting>
  <dataValidations count="4">
    <dataValidation type="list" showInputMessage="1" showErrorMessage="1" sqref="A2" xr:uid="{B44704F9-18FC-4CBF-B0CB-7F045EF02F39}">
      <formula1>CAU</formula1>
    </dataValidation>
    <dataValidation type="whole" allowBlank="1" showInputMessage="1" showErrorMessage="1" errorTitle="Data Validation" error="Please enter a whole number between 0 and 2147483647." sqref="C32:N61 B7:N17 N31 Z32:AC61 B18:B38 N18 O7:Y61 Z7:AC17 B62:AC62" xr:uid="{E0E92D24-61A4-4680-9C34-04104A7D1952}">
      <formula1>0</formula1>
      <formula2>10000000000</formula2>
    </dataValidation>
    <dataValidation type="whole" allowBlank="1" showInputMessage="1" showErrorMessage="1" errorTitle="Data Validation" error="Please enter a whole number, do not use cents." sqref="N19:N30 C18:M31" xr:uid="{F92F6080-7220-47F2-B824-1EC269021C1A}">
      <formula1>-10000000000</formula1>
      <formula2>10000000000</formula2>
    </dataValidation>
    <dataValidation type="whole" allowBlank="1" showInputMessage="1" showErrorMessage="1" errorTitle="Data Validation" error="Please enter a whole number - do not use cents." sqref="Z18:AC31" xr:uid="{30CE05CD-6F3B-448F-A622-A978B06DCA9A}">
      <formula1>-10000000000</formula1>
      <formula2>10000000000</formula2>
    </dataValidation>
  </dataValidations>
  <pageMargins left="0.5" right="0.5" top="0.75" bottom="1" header="0.5" footer="0.5"/>
  <pageSetup scale="91" fitToWidth="2" fitToHeight="0" orientation="landscape" r:id="rId1"/>
  <headerFooter>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7BBE5-BF66-45E3-A573-87AA3CC2C0F7}">
  <sheetPr codeName="Sheet24">
    <tabColor theme="8" tint="0.39997558519241921"/>
    <pageSetUpPr fitToPage="1"/>
  </sheetPr>
  <dimension ref="A1:AD71"/>
  <sheetViews>
    <sheetView workbookViewId="0">
      <pane xSplit="6" ySplit="17" topLeftCell="G18" activePane="bottomRight" state="frozen"/>
      <selection activeCell="D14" sqref="D14"/>
      <selection pane="topRight" activeCell="D14" sqref="D14"/>
      <selection pane="bottomLeft" activeCell="D14" sqref="D14"/>
      <selection pane="bottomRight" activeCell="L31" sqref="L31"/>
    </sheetView>
  </sheetViews>
  <sheetFormatPr defaultColWidth="8.88671875" defaultRowHeight="13.2"/>
  <cols>
    <col min="1" max="1" width="30.6640625" style="121" customWidth="1"/>
    <col min="2" max="6" width="15.6640625" style="121" hidden="1" customWidth="1"/>
    <col min="7" max="9" width="15.6640625" style="121" customWidth="1"/>
    <col min="10" max="11" width="15.6640625" style="121" hidden="1" customWidth="1"/>
    <col min="12" max="13" width="15.6640625" style="121" customWidth="1"/>
    <col min="14" max="25" width="15.6640625" style="121" hidden="1" customWidth="1"/>
    <col min="26" max="29" width="25.6640625" style="121" customWidth="1"/>
    <col min="30" max="30" width="8.88671875" style="135"/>
    <col min="31" max="16384" width="8.88671875" style="121"/>
  </cols>
  <sheetData>
    <row r="1" spans="1:30" ht="13.8" thickBot="1">
      <c r="A1" s="119" t="s">
        <v>1289</v>
      </c>
      <c r="B1" s="120"/>
      <c r="C1" s="120"/>
      <c r="G1" s="149" t="str">
        <f>IF('Compliance Issues'!Q3="x","Errors exist, see the Compliance Issues tab.","")</f>
        <v/>
      </c>
      <c r="H1" s="149"/>
      <c r="I1" s="122"/>
      <c r="J1" s="123"/>
      <c r="M1" s="123"/>
      <c r="N1" s="123"/>
      <c r="O1" s="123"/>
      <c r="P1" s="123"/>
      <c r="Q1" s="123"/>
      <c r="R1" s="123"/>
      <c r="S1" s="123"/>
      <c r="T1" s="123"/>
      <c r="U1" s="123"/>
      <c r="V1" s="123"/>
      <c r="W1" s="123"/>
      <c r="X1" s="123"/>
      <c r="Y1" s="123"/>
      <c r="Z1" s="123"/>
      <c r="AA1" s="123"/>
    </row>
    <row r="2" spans="1:30" ht="16.2" thickBot="1">
      <c r="A2" s="117">
        <f>IIIB!A2</f>
        <v>0</v>
      </c>
      <c r="B2" s="120"/>
      <c r="C2" s="124" t="str">
        <f>IIIB!C2</f>
        <v>January 2021</v>
      </c>
      <c r="G2" s="125" t="str">
        <f>LOOKUP(C2,'Addl Info'!A21:A34,'Addl Info'!C21:C34)</f>
        <v>10-2020 - 09-2021</v>
      </c>
      <c r="H2" s="505"/>
      <c r="I2" s="410" t="e">
        <f>IF('EBS Expense Tool'!A4&lt;=9,LOOKUP(A2,Allocations!A2:A125,Allocations!V2:V125),IF('EBS Expense Tool'!A4&gt;=10,LOOKUP(A2,Allocations!A2:A125,Allocations!W2:W125)))</f>
        <v>#N/A</v>
      </c>
      <c r="J2" s="68"/>
      <c r="M2" s="123"/>
      <c r="N2" s="123"/>
      <c r="O2" s="123"/>
      <c r="P2" s="123"/>
      <c r="Q2" s="123"/>
      <c r="R2" s="123"/>
      <c r="S2" s="123"/>
      <c r="T2" s="123"/>
      <c r="U2" s="123"/>
      <c r="V2" s="123"/>
      <c r="W2" s="123"/>
      <c r="X2" s="123"/>
      <c r="Y2" s="123"/>
      <c r="Z2" s="123"/>
      <c r="AA2" s="123"/>
    </row>
    <row r="3" spans="1:30">
      <c r="G3" s="127" t="s">
        <v>1225</v>
      </c>
      <c r="H3" s="127"/>
      <c r="I3" s="128" t="e">
        <f>IF('EBS Expense Tool'!A4&lt;10,I2-M62-'EBS Expense Tool'!F5,I2-M62)</f>
        <v>#N/A</v>
      </c>
      <c r="J3" s="497"/>
      <c r="L3" s="123" t="s">
        <v>1493</v>
      </c>
      <c r="M3" s="123"/>
      <c r="N3" s="123"/>
      <c r="O3" s="123"/>
      <c r="P3" s="123"/>
      <c r="Q3" s="123"/>
      <c r="R3" s="123"/>
      <c r="S3" s="123"/>
      <c r="T3" s="123"/>
      <c r="U3" s="123"/>
      <c r="V3" s="123"/>
      <c r="W3" s="123"/>
      <c r="X3" s="123"/>
      <c r="Y3" s="123"/>
      <c r="Z3" s="123"/>
      <c r="AA3" s="123"/>
    </row>
    <row r="4" spans="1:30">
      <c r="M4" s="123"/>
      <c r="N4" s="123"/>
      <c r="O4" s="123"/>
      <c r="P4" s="123"/>
      <c r="Q4" s="123"/>
      <c r="R4" s="123"/>
      <c r="S4" s="123"/>
      <c r="T4" s="123"/>
      <c r="U4" s="123"/>
      <c r="V4" s="123"/>
      <c r="W4" s="123"/>
      <c r="X4" s="123"/>
      <c r="Y4" s="123"/>
      <c r="Z4" s="123"/>
      <c r="AA4" s="123"/>
    </row>
    <row r="5" spans="1:30" ht="13.8" thickBot="1">
      <c r="M5" s="129"/>
      <c r="N5" s="129"/>
      <c r="O5" s="129"/>
      <c r="P5" s="129"/>
      <c r="Q5" s="129"/>
      <c r="R5" s="129"/>
      <c r="S5" s="129"/>
      <c r="T5" s="129"/>
      <c r="U5" s="129"/>
      <c r="V5" s="129"/>
      <c r="W5" s="129"/>
      <c r="X5" s="129"/>
      <c r="Y5" s="130"/>
      <c r="Z5" s="123"/>
      <c r="AA5" s="123"/>
    </row>
    <row r="6" spans="1:30" ht="77.099999999999994" customHeight="1">
      <c r="A6" s="539" t="s">
        <v>1226</v>
      </c>
      <c r="B6" s="539" t="s">
        <v>1454</v>
      </c>
      <c r="C6" s="539" t="s">
        <v>1455</v>
      </c>
      <c r="D6" s="539" t="s">
        <v>1227</v>
      </c>
      <c r="E6" s="539" t="s">
        <v>1228</v>
      </c>
      <c r="F6" s="539" t="s">
        <v>1430</v>
      </c>
      <c r="G6" s="702" t="s">
        <v>1080</v>
      </c>
      <c r="H6" s="702" t="s">
        <v>1431</v>
      </c>
      <c r="I6" s="702" t="s">
        <v>1082</v>
      </c>
      <c r="J6" s="539" t="s">
        <v>1432</v>
      </c>
      <c r="K6" s="539" t="s">
        <v>1433</v>
      </c>
      <c r="L6" s="721" t="s">
        <v>1469</v>
      </c>
      <c r="M6" s="721" t="s">
        <v>1494</v>
      </c>
      <c r="N6" s="539" t="s">
        <v>1435</v>
      </c>
      <c r="O6" s="539" t="s">
        <v>1084</v>
      </c>
      <c r="P6" s="539" t="s">
        <v>1436</v>
      </c>
      <c r="Q6" s="539" t="s">
        <v>1230</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row>
    <row r="7" spans="1:30" ht="26.1" hidden="1" customHeight="1">
      <c r="A7" s="413" t="s">
        <v>357</v>
      </c>
      <c r="B7" s="414"/>
      <c r="C7" s="414"/>
      <c r="D7" s="414"/>
      <c r="E7" s="414"/>
      <c r="F7" s="489"/>
      <c r="G7" s="703"/>
      <c r="H7" s="704"/>
      <c r="I7" s="703"/>
      <c r="J7" s="489"/>
      <c r="K7" s="414"/>
      <c r="L7" s="489"/>
      <c r="M7" s="414"/>
      <c r="N7" s="489"/>
      <c r="O7" s="414"/>
      <c r="P7" s="489"/>
      <c r="Q7" s="414"/>
      <c r="R7" s="489"/>
      <c r="S7" s="414"/>
      <c r="T7" s="489"/>
      <c r="U7" s="414"/>
      <c r="V7" s="489"/>
      <c r="W7" s="414"/>
      <c r="X7" s="489"/>
      <c r="Y7" s="659"/>
      <c r="Z7" s="662"/>
      <c r="AA7" s="663"/>
      <c r="AB7" s="663"/>
      <c r="AC7" s="664"/>
      <c r="AD7" s="135" t="str">
        <f t="shared" ref="AD7:AD38" si="0">IF(AND(AC7&gt;0,M7=0),"x","")</f>
        <v/>
      </c>
    </row>
    <row r="8" spans="1:30" ht="26.1" hidden="1" customHeight="1">
      <c r="A8" s="413" t="s">
        <v>360</v>
      </c>
      <c r="B8" s="414"/>
      <c r="C8" s="414"/>
      <c r="D8" s="414"/>
      <c r="E8" s="414"/>
      <c r="F8" s="489"/>
      <c r="G8" s="703"/>
      <c r="H8" s="704"/>
      <c r="I8" s="703"/>
      <c r="J8" s="489"/>
      <c r="K8" s="414"/>
      <c r="L8" s="489"/>
      <c r="M8" s="414"/>
      <c r="N8" s="489"/>
      <c r="O8" s="414"/>
      <c r="P8" s="489"/>
      <c r="Q8" s="414"/>
      <c r="R8" s="489"/>
      <c r="S8" s="414"/>
      <c r="T8" s="489"/>
      <c r="U8" s="414"/>
      <c r="V8" s="489"/>
      <c r="W8" s="414"/>
      <c r="X8" s="489"/>
      <c r="Y8" s="659"/>
      <c r="Z8" s="662"/>
      <c r="AA8" s="663"/>
      <c r="AB8" s="663"/>
      <c r="AC8" s="664"/>
      <c r="AD8" s="135" t="str">
        <f t="shared" si="0"/>
        <v/>
      </c>
    </row>
    <row r="9" spans="1:30" ht="26.1" hidden="1" customHeight="1">
      <c r="A9" s="413" t="s">
        <v>368</v>
      </c>
      <c r="B9" s="414"/>
      <c r="C9" s="414"/>
      <c r="D9" s="414"/>
      <c r="E9" s="414"/>
      <c r="F9" s="489"/>
      <c r="G9" s="703"/>
      <c r="H9" s="704"/>
      <c r="I9" s="703"/>
      <c r="J9" s="489"/>
      <c r="K9" s="414"/>
      <c r="L9" s="489"/>
      <c r="M9" s="414"/>
      <c r="N9" s="489"/>
      <c r="O9" s="414"/>
      <c r="P9" s="489"/>
      <c r="Q9" s="414"/>
      <c r="R9" s="489"/>
      <c r="S9" s="414"/>
      <c r="T9" s="489"/>
      <c r="U9" s="414"/>
      <c r="V9" s="489"/>
      <c r="W9" s="414"/>
      <c r="X9" s="489"/>
      <c r="Y9" s="659"/>
      <c r="Z9" s="662"/>
      <c r="AA9" s="663"/>
      <c r="AB9" s="663"/>
      <c r="AC9" s="664"/>
      <c r="AD9" s="135" t="str">
        <f t="shared" si="0"/>
        <v/>
      </c>
    </row>
    <row r="10" spans="1:30" ht="26.1" hidden="1" customHeight="1">
      <c r="A10" s="413" t="s">
        <v>376</v>
      </c>
      <c r="B10" s="414"/>
      <c r="C10" s="414"/>
      <c r="D10" s="414"/>
      <c r="E10" s="414"/>
      <c r="F10" s="489"/>
      <c r="G10" s="703"/>
      <c r="H10" s="704"/>
      <c r="I10" s="703"/>
      <c r="J10" s="489"/>
      <c r="K10" s="414"/>
      <c r="L10" s="489"/>
      <c r="M10" s="414"/>
      <c r="N10" s="489"/>
      <c r="O10" s="414"/>
      <c r="P10" s="489"/>
      <c r="Q10" s="414"/>
      <c r="R10" s="489"/>
      <c r="S10" s="414"/>
      <c r="T10" s="489"/>
      <c r="U10" s="414"/>
      <c r="V10" s="489"/>
      <c r="W10" s="414"/>
      <c r="X10" s="489"/>
      <c r="Y10" s="659"/>
      <c r="Z10" s="662"/>
      <c r="AA10" s="663"/>
      <c r="AB10" s="663"/>
      <c r="AC10" s="664"/>
      <c r="AD10" s="135" t="str">
        <f t="shared" si="0"/>
        <v/>
      </c>
    </row>
    <row r="11" spans="1:30" ht="26.1" hidden="1" customHeight="1">
      <c r="A11" s="413" t="s">
        <v>1233</v>
      </c>
      <c r="B11" s="414"/>
      <c r="C11" s="414"/>
      <c r="D11" s="414"/>
      <c r="E11" s="414"/>
      <c r="F11" s="489"/>
      <c r="G11" s="703"/>
      <c r="H11" s="704"/>
      <c r="I11" s="703"/>
      <c r="J11" s="489"/>
      <c r="K11" s="414"/>
      <c r="L11" s="489"/>
      <c r="M11" s="414"/>
      <c r="N11" s="489"/>
      <c r="O11" s="414"/>
      <c r="P11" s="489"/>
      <c r="Q11" s="414"/>
      <c r="R11" s="489"/>
      <c r="S11" s="414"/>
      <c r="T11" s="489"/>
      <c r="U11" s="414"/>
      <c r="V11" s="489"/>
      <c r="W11" s="414"/>
      <c r="X11" s="489"/>
      <c r="Y11" s="659"/>
      <c r="Z11" s="662"/>
      <c r="AA11" s="663"/>
      <c r="AB11" s="663"/>
      <c r="AC11" s="664"/>
      <c r="AD11" s="135" t="str">
        <f t="shared" si="0"/>
        <v/>
      </c>
    </row>
    <row r="12" spans="1:30" ht="26.1" hidden="1" customHeight="1">
      <c r="A12" s="413" t="s">
        <v>407</v>
      </c>
      <c r="B12" s="414"/>
      <c r="C12" s="414"/>
      <c r="D12" s="414"/>
      <c r="E12" s="414"/>
      <c r="F12" s="489"/>
      <c r="G12" s="703"/>
      <c r="H12" s="704"/>
      <c r="I12" s="703"/>
      <c r="J12" s="489"/>
      <c r="K12" s="414"/>
      <c r="L12" s="489"/>
      <c r="M12" s="414"/>
      <c r="N12" s="489"/>
      <c r="O12" s="414"/>
      <c r="P12" s="489"/>
      <c r="Q12" s="414"/>
      <c r="R12" s="489"/>
      <c r="S12" s="414"/>
      <c r="T12" s="489"/>
      <c r="U12" s="414"/>
      <c r="V12" s="489"/>
      <c r="W12" s="414"/>
      <c r="X12" s="489"/>
      <c r="Y12" s="659"/>
      <c r="Z12" s="662"/>
      <c r="AA12" s="663"/>
      <c r="AB12" s="663"/>
      <c r="AC12" s="664"/>
      <c r="AD12" s="135" t="str">
        <f t="shared" si="0"/>
        <v/>
      </c>
    </row>
    <row r="13" spans="1:30" ht="26.1" hidden="1" customHeight="1">
      <c r="A13" s="413" t="s">
        <v>411</v>
      </c>
      <c r="B13" s="414"/>
      <c r="C13" s="414"/>
      <c r="D13" s="414"/>
      <c r="E13" s="414"/>
      <c r="F13" s="489"/>
      <c r="G13" s="703"/>
      <c r="H13" s="704"/>
      <c r="I13" s="703"/>
      <c r="J13" s="489"/>
      <c r="K13" s="414"/>
      <c r="L13" s="489"/>
      <c r="M13" s="414"/>
      <c r="N13" s="489"/>
      <c r="O13" s="414"/>
      <c r="P13" s="489"/>
      <c r="Q13" s="414"/>
      <c r="R13" s="489"/>
      <c r="S13" s="414"/>
      <c r="T13" s="489"/>
      <c r="U13" s="414"/>
      <c r="V13" s="489"/>
      <c r="W13" s="414"/>
      <c r="X13" s="489"/>
      <c r="Y13" s="659"/>
      <c r="Z13" s="662"/>
      <c r="AA13" s="663"/>
      <c r="AB13" s="663"/>
      <c r="AC13" s="664"/>
      <c r="AD13" s="135" t="str">
        <f t="shared" si="0"/>
        <v/>
      </c>
    </row>
    <row r="14" spans="1:30" ht="26.1" hidden="1" customHeight="1">
      <c r="A14" s="413" t="s">
        <v>413</v>
      </c>
      <c r="B14" s="414"/>
      <c r="C14" s="414"/>
      <c r="D14" s="414"/>
      <c r="E14" s="414"/>
      <c r="F14" s="489"/>
      <c r="G14" s="703"/>
      <c r="H14" s="704"/>
      <c r="I14" s="703"/>
      <c r="J14" s="489"/>
      <c r="K14" s="414"/>
      <c r="L14" s="489"/>
      <c r="M14" s="414"/>
      <c r="N14" s="489"/>
      <c r="O14" s="414"/>
      <c r="P14" s="489"/>
      <c r="Q14" s="414"/>
      <c r="R14" s="489"/>
      <c r="S14" s="414"/>
      <c r="T14" s="489"/>
      <c r="U14" s="414"/>
      <c r="V14" s="489"/>
      <c r="W14" s="414"/>
      <c r="X14" s="489"/>
      <c r="Y14" s="659"/>
      <c r="Z14" s="662"/>
      <c r="AA14" s="663"/>
      <c r="AB14" s="663"/>
      <c r="AC14" s="664"/>
      <c r="AD14" s="135" t="str">
        <f t="shared" si="0"/>
        <v/>
      </c>
    </row>
    <row r="15" spans="1:30" ht="26.1" hidden="1" customHeight="1">
      <c r="A15" s="413" t="s">
        <v>1234</v>
      </c>
      <c r="B15" s="414"/>
      <c r="C15" s="414"/>
      <c r="D15" s="414"/>
      <c r="E15" s="414"/>
      <c r="F15" s="489"/>
      <c r="G15" s="703"/>
      <c r="H15" s="704"/>
      <c r="I15" s="703"/>
      <c r="J15" s="489"/>
      <c r="K15" s="414"/>
      <c r="L15" s="489"/>
      <c r="M15" s="414"/>
      <c r="N15" s="489"/>
      <c r="O15" s="414"/>
      <c r="P15" s="489"/>
      <c r="Q15" s="414"/>
      <c r="R15" s="489"/>
      <c r="S15" s="414"/>
      <c r="T15" s="489"/>
      <c r="U15" s="414"/>
      <c r="V15" s="489"/>
      <c r="W15" s="414"/>
      <c r="X15" s="489"/>
      <c r="Y15" s="659"/>
      <c r="Z15" s="662"/>
      <c r="AA15" s="663"/>
      <c r="AB15" s="663"/>
      <c r="AC15" s="664"/>
      <c r="AD15" s="135" t="str">
        <f t="shared" si="0"/>
        <v/>
      </c>
    </row>
    <row r="16" spans="1:30" ht="26.1" hidden="1" customHeight="1">
      <c r="A16" s="413" t="s">
        <v>1235</v>
      </c>
      <c r="B16" s="414"/>
      <c r="C16" s="414"/>
      <c r="D16" s="414"/>
      <c r="E16" s="414"/>
      <c r="F16" s="489"/>
      <c r="G16" s="703"/>
      <c r="H16" s="704"/>
      <c r="I16" s="703"/>
      <c r="J16" s="489"/>
      <c r="K16" s="414"/>
      <c r="L16" s="489"/>
      <c r="M16" s="414"/>
      <c r="N16" s="489"/>
      <c r="O16" s="414"/>
      <c r="P16" s="489"/>
      <c r="Q16" s="414"/>
      <c r="R16" s="489"/>
      <c r="S16" s="414"/>
      <c r="T16" s="489"/>
      <c r="U16" s="414"/>
      <c r="V16" s="489"/>
      <c r="W16" s="414"/>
      <c r="X16" s="489"/>
      <c r="Y16" s="659"/>
      <c r="Z16" s="662"/>
      <c r="AA16" s="663"/>
      <c r="AB16" s="663"/>
      <c r="AC16" s="664"/>
      <c r="AD16" s="135" t="str">
        <f t="shared" si="0"/>
        <v/>
      </c>
    </row>
    <row r="17" spans="1:30" ht="26.1" hidden="1" customHeight="1">
      <c r="A17" s="413" t="s">
        <v>480</v>
      </c>
      <c r="B17" s="414"/>
      <c r="C17" s="414"/>
      <c r="D17" s="414"/>
      <c r="E17" s="414"/>
      <c r="F17" s="489"/>
      <c r="G17" s="703"/>
      <c r="H17" s="704"/>
      <c r="I17" s="703"/>
      <c r="J17" s="489"/>
      <c r="K17" s="414"/>
      <c r="L17" s="489"/>
      <c r="M17" s="414"/>
      <c r="N17" s="489"/>
      <c r="O17" s="414"/>
      <c r="P17" s="489"/>
      <c r="Q17" s="414"/>
      <c r="R17" s="489"/>
      <c r="S17" s="414"/>
      <c r="T17" s="489"/>
      <c r="U17" s="414"/>
      <c r="V17" s="489"/>
      <c r="W17" s="414"/>
      <c r="X17" s="489"/>
      <c r="Y17" s="659"/>
      <c r="Z17" s="662"/>
      <c r="AA17" s="663"/>
      <c r="AB17" s="663"/>
      <c r="AC17" s="664"/>
      <c r="AD17" s="135" t="str">
        <f t="shared" si="0"/>
        <v/>
      </c>
    </row>
    <row r="18" spans="1:30" ht="26.1" customHeight="1">
      <c r="A18" s="415" t="s">
        <v>504</v>
      </c>
      <c r="B18" s="414"/>
      <c r="C18" s="412"/>
      <c r="D18" s="412"/>
      <c r="E18" s="412"/>
      <c r="F18" s="488"/>
      <c r="G18" s="705"/>
      <c r="H18" s="706"/>
      <c r="I18" s="705"/>
      <c r="J18" s="488"/>
      <c r="K18" s="412"/>
      <c r="L18" s="427">
        <f>'EBS Expense Tool'!E347</f>
        <v>0</v>
      </c>
      <c r="M18" s="687">
        <f>'EBS Expense Tool'!F347</f>
        <v>0</v>
      </c>
      <c r="N18" s="414"/>
      <c r="O18" s="414"/>
      <c r="P18" s="489"/>
      <c r="Q18" s="414"/>
      <c r="R18" s="489"/>
      <c r="S18" s="414"/>
      <c r="T18" s="489"/>
      <c r="U18" s="414"/>
      <c r="V18" s="489"/>
      <c r="W18" s="414"/>
      <c r="X18" s="489"/>
      <c r="Y18" s="659"/>
      <c r="Z18" s="559">
        <f t="shared" ref="Z18:Z31" si="1">B18+D18+F18+J18+L18+N18+P18+R18+T18+X18</f>
        <v>0</v>
      </c>
      <c r="AA18" s="558">
        <f t="shared" ref="AA18:AA31" si="2">Z18+H18</f>
        <v>0</v>
      </c>
      <c r="AB18" s="562">
        <f t="shared" ref="AB18:AB31" si="3">C18+E18+G18+K18+M18+O18+Q18+S18+U18+Y18</f>
        <v>0</v>
      </c>
      <c r="AC18" s="563">
        <f t="shared" ref="AC18:AC31" si="4">AB18+I18</f>
        <v>0</v>
      </c>
      <c r="AD18" s="135" t="str">
        <f t="shared" si="0"/>
        <v/>
      </c>
    </row>
    <row r="19" spans="1:30" ht="26.1" hidden="1" customHeight="1">
      <c r="A19" s="413" t="s">
        <v>1236</v>
      </c>
      <c r="B19" s="414"/>
      <c r="C19" s="412"/>
      <c r="D19" s="412"/>
      <c r="E19" s="412"/>
      <c r="F19" s="488"/>
      <c r="G19" s="705"/>
      <c r="H19" s="706"/>
      <c r="I19" s="705"/>
      <c r="J19" s="488"/>
      <c r="K19" s="412"/>
      <c r="L19" s="488"/>
      <c r="M19" s="412"/>
      <c r="N19" s="488"/>
      <c r="O19" s="414"/>
      <c r="P19" s="489"/>
      <c r="Q19" s="414"/>
      <c r="R19" s="489"/>
      <c r="S19" s="414"/>
      <c r="T19" s="489"/>
      <c r="U19" s="414"/>
      <c r="V19" s="489"/>
      <c r="W19" s="414"/>
      <c r="X19" s="489"/>
      <c r="Y19" s="659"/>
      <c r="Z19" s="559">
        <f t="shared" si="1"/>
        <v>0</v>
      </c>
      <c r="AA19" s="558">
        <f t="shared" si="2"/>
        <v>0</v>
      </c>
      <c r="AB19" s="562">
        <f t="shared" si="3"/>
        <v>0</v>
      </c>
      <c r="AC19" s="563">
        <f t="shared" si="4"/>
        <v>0</v>
      </c>
      <c r="AD19" s="135" t="str">
        <f t="shared" si="0"/>
        <v/>
      </c>
    </row>
    <row r="20" spans="1:30" ht="26.1" hidden="1" customHeight="1">
      <c r="A20" s="413" t="s">
        <v>509</v>
      </c>
      <c r="B20" s="412"/>
      <c r="C20" s="412"/>
      <c r="D20" s="412"/>
      <c r="E20" s="412"/>
      <c r="F20" s="488"/>
      <c r="G20" s="705"/>
      <c r="H20" s="706"/>
      <c r="I20" s="705"/>
      <c r="J20" s="488"/>
      <c r="K20" s="412"/>
      <c r="L20" s="488"/>
      <c r="M20" s="412"/>
      <c r="N20" s="488"/>
      <c r="O20" s="414"/>
      <c r="P20" s="489"/>
      <c r="Q20" s="414"/>
      <c r="R20" s="489"/>
      <c r="S20" s="414"/>
      <c r="T20" s="489"/>
      <c r="U20" s="414"/>
      <c r="V20" s="489"/>
      <c r="W20" s="414"/>
      <c r="X20" s="489"/>
      <c r="Y20" s="659"/>
      <c r="Z20" s="559">
        <f t="shared" si="1"/>
        <v>0</v>
      </c>
      <c r="AA20" s="558">
        <f t="shared" si="2"/>
        <v>0</v>
      </c>
      <c r="AB20" s="562">
        <f t="shared" si="3"/>
        <v>0</v>
      </c>
      <c r="AC20" s="563">
        <f t="shared" si="4"/>
        <v>0</v>
      </c>
      <c r="AD20" s="135" t="str">
        <f t="shared" si="0"/>
        <v/>
      </c>
    </row>
    <row r="21" spans="1:30" ht="26.1" hidden="1" customHeight="1">
      <c r="A21" s="413" t="s">
        <v>1237</v>
      </c>
      <c r="B21" s="412"/>
      <c r="C21" s="412"/>
      <c r="D21" s="412"/>
      <c r="E21" s="412"/>
      <c r="F21" s="488"/>
      <c r="G21" s="705"/>
      <c r="H21" s="706"/>
      <c r="I21" s="705"/>
      <c r="J21" s="488"/>
      <c r="K21" s="412"/>
      <c r="L21" s="488"/>
      <c r="M21" s="412"/>
      <c r="N21" s="488"/>
      <c r="O21" s="414"/>
      <c r="P21" s="489"/>
      <c r="Q21" s="414"/>
      <c r="R21" s="489"/>
      <c r="S21" s="414"/>
      <c r="T21" s="489"/>
      <c r="U21" s="414"/>
      <c r="V21" s="489"/>
      <c r="W21" s="414"/>
      <c r="X21" s="489"/>
      <c r="Y21" s="659"/>
      <c r="Z21" s="559">
        <f t="shared" si="1"/>
        <v>0</v>
      </c>
      <c r="AA21" s="558">
        <f t="shared" si="2"/>
        <v>0</v>
      </c>
      <c r="AB21" s="562">
        <f t="shared" si="3"/>
        <v>0</v>
      </c>
      <c r="AC21" s="563">
        <f t="shared" si="4"/>
        <v>0</v>
      </c>
      <c r="AD21" s="135" t="str">
        <f t="shared" si="0"/>
        <v/>
      </c>
    </row>
    <row r="22" spans="1:30" ht="26.1" hidden="1" customHeight="1">
      <c r="A22" s="413" t="s">
        <v>1238</v>
      </c>
      <c r="B22" s="412"/>
      <c r="C22" s="412"/>
      <c r="D22" s="412"/>
      <c r="E22" s="412"/>
      <c r="F22" s="488"/>
      <c r="G22" s="705"/>
      <c r="H22" s="706"/>
      <c r="I22" s="705"/>
      <c r="J22" s="488"/>
      <c r="K22" s="412"/>
      <c r="L22" s="488"/>
      <c r="M22" s="412"/>
      <c r="N22" s="488"/>
      <c r="O22" s="414"/>
      <c r="P22" s="489"/>
      <c r="Q22" s="414"/>
      <c r="R22" s="489"/>
      <c r="S22" s="414"/>
      <c r="T22" s="489"/>
      <c r="U22" s="414"/>
      <c r="V22" s="489"/>
      <c r="W22" s="414"/>
      <c r="X22" s="489"/>
      <c r="Y22" s="659"/>
      <c r="Z22" s="559">
        <f t="shared" si="1"/>
        <v>0</v>
      </c>
      <c r="AA22" s="558">
        <f t="shared" si="2"/>
        <v>0</v>
      </c>
      <c r="AB22" s="562">
        <f t="shared" si="3"/>
        <v>0</v>
      </c>
      <c r="AC22" s="563">
        <f t="shared" si="4"/>
        <v>0</v>
      </c>
      <c r="AD22" s="135" t="str">
        <f t="shared" si="0"/>
        <v/>
      </c>
    </row>
    <row r="23" spans="1:30" ht="26.1" hidden="1" customHeight="1">
      <c r="A23" s="413" t="s">
        <v>1239</v>
      </c>
      <c r="B23" s="412"/>
      <c r="C23" s="412"/>
      <c r="D23" s="412"/>
      <c r="E23" s="412"/>
      <c r="F23" s="488"/>
      <c r="G23" s="705"/>
      <c r="H23" s="706"/>
      <c r="I23" s="705"/>
      <c r="J23" s="488"/>
      <c r="K23" s="412"/>
      <c r="L23" s="488"/>
      <c r="M23" s="412"/>
      <c r="N23" s="488"/>
      <c r="O23" s="414"/>
      <c r="P23" s="489"/>
      <c r="Q23" s="414"/>
      <c r="R23" s="489"/>
      <c r="S23" s="414"/>
      <c r="T23" s="489"/>
      <c r="U23" s="414"/>
      <c r="V23" s="489"/>
      <c r="W23" s="414"/>
      <c r="X23" s="489"/>
      <c r="Y23" s="659"/>
      <c r="Z23" s="559">
        <f t="shared" si="1"/>
        <v>0</v>
      </c>
      <c r="AA23" s="558">
        <f t="shared" si="2"/>
        <v>0</v>
      </c>
      <c r="AB23" s="562">
        <f t="shared" si="3"/>
        <v>0</v>
      </c>
      <c r="AC23" s="563">
        <f t="shared" si="4"/>
        <v>0</v>
      </c>
      <c r="AD23" s="135" t="str">
        <f t="shared" si="0"/>
        <v/>
      </c>
    </row>
    <row r="24" spans="1:30" ht="26.1" hidden="1" customHeight="1">
      <c r="A24" s="413" t="s">
        <v>1240</v>
      </c>
      <c r="B24" s="412"/>
      <c r="C24" s="412"/>
      <c r="D24" s="412"/>
      <c r="E24" s="412"/>
      <c r="F24" s="488"/>
      <c r="G24" s="705"/>
      <c r="H24" s="706"/>
      <c r="I24" s="705"/>
      <c r="J24" s="488"/>
      <c r="K24" s="412"/>
      <c r="L24" s="488"/>
      <c r="M24" s="412"/>
      <c r="N24" s="488"/>
      <c r="O24" s="414"/>
      <c r="P24" s="489"/>
      <c r="Q24" s="414"/>
      <c r="R24" s="489"/>
      <c r="S24" s="414"/>
      <c r="T24" s="489"/>
      <c r="U24" s="414"/>
      <c r="V24" s="489"/>
      <c r="W24" s="414"/>
      <c r="X24" s="489"/>
      <c r="Y24" s="659"/>
      <c r="Z24" s="559">
        <f t="shared" si="1"/>
        <v>0</v>
      </c>
      <c r="AA24" s="558">
        <f t="shared" si="2"/>
        <v>0</v>
      </c>
      <c r="AB24" s="562">
        <f t="shared" si="3"/>
        <v>0</v>
      </c>
      <c r="AC24" s="563">
        <f t="shared" si="4"/>
        <v>0</v>
      </c>
      <c r="AD24" s="135" t="str">
        <f t="shared" si="0"/>
        <v/>
      </c>
    </row>
    <row r="25" spans="1:30" ht="26.1" hidden="1" customHeight="1">
      <c r="A25" s="413" t="s">
        <v>574</v>
      </c>
      <c r="B25" s="412"/>
      <c r="C25" s="412"/>
      <c r="D25" s="412"/>
      <c r="E25" s="412"/>
      <c r="F25" s="488"/>
      <c r="G25" s="705"/>
      <c r="H25" s="706"/>
      <c r="I25" s="705"/>
      <c r="J25" s="488"/>
      <c r="K25" s="412"/>
      <c r="L25" s="488"/>
      <c r="M25" s="412"/>
      <c r="N25" s="488"/>
      <c r="O25" s="414"/>
      <c r="P25" s="489"/>
      <c r="Q25" s="414"/>
      <c r="R25" s="489"/>
      <c r="S25" s="414"/>
      <c r="T25" s="489"/>
      <c r="U25" s="414"/>
      <c r="V25" s="489"/>
      <c r="W25" s="414"/>
      <c r="X25" s="489"/>
      <c r="Y25" s="659"/>
      <c r="Z25" s="559">
        <f t="shared" si="1"/>
        <v>0</v>
      </c>
      <c r="AA25" s="558">
        <f t="shared" si="2"/>
        <v>0</v>
      </c>
      <c r="AB25" s="562">
        <f t="shared" si="3"/>
        <v>0</v>
      </c>
      <c r="AC25" s="563">
        <f t="shared" si="4"/>
        <v>0</v>
      </c>
      <c r="AD25" s="135" t="str">
        <f t="shared" si="0"/>
        <v/>
      </c>
    </row>
    <row r="26" spans="1:30" ht="26.1" hidden="1" customHeight="1">
      <c r="A26" s="413" t="s">
        <v>578</v>
      </c>
      <c r="B26" s="412"/>
      <c r="C26" s="412"/>
      <c r="D26" s="412"/>
      <c r="E26" s="412"/>
      <c r="F26" s="488"/>
      <c r="G26" s="705"/>
      <c r="H26" s="706"/>
      <c r="I26" s="705"/>
      <c r="J26" s="488"/>
      <c r="K26" s="412"/>
      <c r="L26" s="488"/>
      <c r="M26" s="412"/>
      <c r="N26" s="488"/>
      <c r="O26" s="414"/>
      <c r="P26" s="489"/>
      <c r="Q26" s="414"/>
      <c r="R26" s="489"/>
      <c r="S26" s="414"/>
      <c r="T26" s="489"/>
      <c r="U26" s="414"/>
      <c r="V26" s="489"/>
      <c r="W26" s="414"/>
      <c r="X26" s="489"/>
      <c r="Y26" s="659"/>
      <c r="Z26" s="559">
        <f t="shared" si="1"/>
        <v>0</v>
      </c>
      <c r="AA26" s="558">
        <f t="shared" si="2"/>
        <v>0</v>
      </c>
      <c r="AB26" s="562">
        <f t="shared" si="3"/>
        <v>0</v>
      </c>
      <c r="AC26" s="563">
        <f t="shared" si="4"/>
        <v>0</v>
      </c>
      <c r="AD26" s="135" t="str">
        <f t="shared" si="0"/>
        <v/>
      </c>
    </row>
    <row r="27" spans="1:30" ht="26.1" hidden="1" customHeight="1">
      <c r="A27" s="413" t="s">
        <v>799</v>
      </c>
      <c r="B27" s="412"/>
      <c r="C27" s="412"/>
      <c r="D27" s="412"/>
      <c r="E27" s="412"/>
      <c r="F27" s="488"/>
      <c r="G27" s="705"/>
      <c r="H27" s="706"/>
      <c r="I27" s="705"/>
      <c r="J27" s="488"/>
      <c r="K27" s="412"/>
      <c r="L27" s="488"/>
      <c r="M27" s="412"/>
      <c r="N27" s="488"/>
      <c r="O27" s="414"/>
      <c r="P27" s="489"/>
      <c r="Q27" s="414"/>
      <c r="R27" s="489"/>
      <c r="S27" s="414"/>
      <c r="T27" s="489"/>
      <c r="U27" s="414"/>
      <c r="V27" s="489"/>
      <c r="W27" s="414"/>
      <c r="X27" s="489"/>
      <c r="Y27" s="659"/>
      <c r="Z27" s="559">
        <f t="shared" si="1"/>
        <v>0</v>
      </c>
      <c r="AA27" s="558">
        <f t="shared" si="2"/>
        <v>0</v>
      </c>
      <c r="AB27" s="562">
        <f t="shared" si="3"/>
        <v>0</v>
      </c>
      <c r="AC27" s="563">
        <f t="shared" si="4"/>
        <v>0</v>
      </c>
      <c r="AD27" s="135" t="str">
        <f t="shared" si="0"/>
        <v/>
      </c>
    </row>
    <row r="28" spans="1:30" ht="26.1" hidden="1" customHeight="1">
      <c r="A28" s="413" t="s">
        <v>584</v>
      </c>
      <c r="B28" s="412"/>
      <c r="C28" s="412"/>
      <c r="D28" s="412"/>
      <c r="E28" s="412"/>
      <c r="F28" s="488"/>
      <c r="G28" s="705"/>
      <c r="H28" s="706"/>
      <c r="I28" s="705"/>
      <c r="J28" s="488"/>
      <c r="K28" s="412"/>
      <c r="L28" s="488"/>
      <c r="M28" s="412"/>
      <c r="N28" s="488"/>
      <c r="O28" s="414"/>
      <c r="P28" s="489"/>
      <c r="Q28" s="414"/>
      <c r="R28" s="489"/>
      <c r="S28" s="414"/>
      <c r="T28" s="489"/>
      <c r="U28" s="414"/>
      <c r="V28" s="489"/>
      <c r="W28" s="414"/>
      <c r="X28" s="489"/>
      <c r="Y28" s="659"/>
      <c r="Z28" s="559">
        <f t="shared" si="1"/>
        <v>0</v>
      </c>
      <c r="AA28" s="558">
        <f t="shared" si="2"/>
        <v>0</v>
      </c>
      <c r="AB28" s="562">
        <f t="shared" si="3"/>
        <v>0</v>
      </c>
      <c r="AC28" s="563">
        <f t="shared" si="4"/>
        <v>0</v>
      </c>
      <c r="AD28" s="135" t="str">
        <f t="shared" si="0"/>
        <v/>
      </c>
    </row>
    <row r="29" spans="1:30" ht="26.1" hidden="1" customHeight="1">
      <c r="A29" s="413" t="s">
        <v>1241</v>
      </c>
      <c r="B29" s="412"/>
      <c r="C29" s="412"/>
      <c r="D29" s="412"/>
      <c r="E29" s="412"/>
      <c r="F29" s="488"/>
      <c r="G29" s="705"/>
      <c r="H29" s="706"/>
      <c r="I29" s="705"/>
      <c r="J29" s="488"/>
      <c r="K29" s="412"/>
      <c r="L29" s="488"/>
      <c r="M29" s="412"/>
      <c r="N29" s="488"/>
      <c r="O29" s="414"/>
      <c r="P29" s="489"/>
      <c r="Q29" s="414"/>
      <c r="R29" s="489"/>
      <c r="S29" s="414"/>
      <c r="T29" s="489"/>
      <c r="U29" s="414"/>
      <c r="V29" s="489"/>
      <c r="W29" s="414"/>
      <c r="X29" s="489"/>
      <c r="Y29" s="659"/>
      <c r="Z29" s="559">
        <f t="shared" si="1"/>
        <v>0</v>
      </c>
      <c r="AA29" s="558">
        <f t="shared" si="2"/>
        <v>0</v>
      </c>
      <c r="AB29" s="562">
        <f t="shared" si="3"/>
        <v>0</v>
      </c>
      <c r="AC29" s="563">
        <f t="shared" si="4"/>
        <v>0</v>
      </c>
      <c r="AD29" s="135" t="str">
        <f t="shared" si="0"/>
        <v/>
      </c>
    </row>
    <row r="30" spans="1:30" ht="26.1" hidden="1" customHeight="1">
      <c r="A30" s="413" t="s">
        <v>592</v>
      </c>
      <c r="B30" s="412"/>
      <c r="C30" s="412"/>
      <c r="D30" s="412"/>
      <c r="E30" s="412"/>
      <c r="F30" s="488"/>
      <c r="G30" s="705"/>
      <c r="H30" s="706"/>
      <c r="I30" s="705"/>
      <c r="J30" s="488"/>
      <c r="K30" s="412"/>
      <c r="L30" s="488"/>
      <c r="M30" s="412"/>
      <c r="N30" s="488"/>
      <c r="O30" s="414"/>
      <c r="P30" s="489"/>
      <c r="Q30" s="414"/>
      <c r="R30" s="489"/>
      <c r="S30" s="414"/>
      <c r="T30" s="489"/>
      <c r="U30" s="414"/>
      <c r="V30" s="489"/>
      <c r="W30" s="414"/>
      <c r="X30" s="489"/>
      <c r="Y30" s="659"/>
      <c r="Z30" s="559">
        <f t="shared" si="1"/>
        <v>0</v>
      </c>
      <c r="AA30" s="558">
        <f t="shared" si="2"/>
        <v>0</v>
      </c>
      <c r="AB30" s="562">
        <f t="shared" si="3"/>
        <v>0</v>
      </c>
      <c r="AC30" s="563">
        <f t="shared" si="4"/>
        <v>0</v>
      </c>
      <c r="AD30" s="135" t="str">
        <f t="shared" si="0"/>
        <v/>
      </c>
    </row>
    <row r="31" spans="1:30" ht="26.1" customHeight="1">
      <c r="A31" s="415" t="s">
        <v>1100</v>
      </c>
      <c r="B31" s="412"/>
      <c r="C31" s="412"/>
      <c r="D31" s="412"/>
      <c r="E31" s="412"/>
      <c r="F31" s="488"/>
      <c r="G31" s="705"/>
      <c r="H31" s="706"/>
      <c r="I31" s="705"/>
      <c r="J31" s="488"/>
      <c r="K31" s="412"/>
      <c r="L31" s="427">
        <f>'EBS Expense Tool'!E348</f>
        <v>0</v>
      </c>
      <c r="M31" s="687">
        <f>'EBS Expense Tool'!F348</f>
        <v>0</v>
      </c>
      <c r="N31" s="414"/>
      <c r="O31" s="414"/>
      <c r="P31" s="489"/>
      <c r="Q31" s="414"/>
      <c r="R31" s="489"/>
      <c r="S31" s="414"/>
      <c r="T31" s="489"/>
      <c r="U31" s="414"/>
      <c r="V31" s="489"/>
      <c r="W31" s="414"/>
      <c r="X31" s="489"/>
      <c r="Y31" s="659"/>
      <c r="Z31" s="559">
        <f t="shared" si="1"/>
        <v>0</v>
      </c>
      <c r="AA31" s="558">
        <f t="shared" si="2"/>
        <v>0</v>
      </c>
      <c r="AB31" s="562">
        <f t="shared" si="3"/>
        <v>0</v>
      </c>
      <c r="AC31" s="563">
        <f t="shared" si="4"/>
        <v>0</v>
      </c>
      <c r="AD31" s="135" t="str">
        <f t="shared" si="0"/>
        <v/>
      </c>
    </row>
    <row r="32" spans="1:30" ht="26.1" hidden="1" customHeight="1">
      <c r="A32" s="413" t="s">
        <v>750</v>
      </c>
      <c r="B32" s="412"/>
      <c r="C32" s="414"/>
      <c r="D32" s="414"/>
      <c r="E32" s="414"/>
      <c r="F32" s="489"/>
      <c r="G32" s="703"/>
      <c r="H32" s="704"/>
      <c r="I32" s="703"/>
      <c r="J32" s="489"/>
      <c r="K32" s="414"/>
      <c r="L32" s="489"/>
      <c r="M32" s="414"/>
      <c r="N32" s="489"/>
      <c r="O32" s="414"/>
      <c r="P32" s="489"/>
      <c r="Q32" s="414"/>
      <c r="R32" s="489"/>
      <c r="S32" s="414"/>
      <c r="T32" s="489"/>
      <c r="U32" s="414"/>
      <c r="V32" s="489"/>
      <c r="W32" s="414"/>
      <c r="X32" s="489"/>
      <c r="Y32" s="659"/>
      <c r="Z32" s="662"/>
      <c r="AA32" s="663"/>
      <c r="AB32" s="663"/>
      <c r="AC32" s="664"/>
      <c r="AD32" s="135" t="str">
        <f t="shared" si="0"/>
        <v/>
      </c>
    </row>
    <row r="33" spans="1:30" ht="26.1" hidden="1" customHeight="1">
      <c r="A33" s="413" t="s">
        <v>1242</v>
      </c>
      <c r="B33" s="414"/>
      <c r="C33" s="414"/>
      <c r="D33" s="414"/>
      <c r="E33" s="414"/>
      <c r="F33" s="489"/>
      <c r="G33" s="703"/>
      <c r="H33" s="704"/>
      <c r="I33" s="703"/>
      <c r="J33" s="489"/>
      <c r="K33" s="414"/>
      <c r="L33" s="489"/>
      <c r="M33" s="414"/>
      <c r="N33" s="489"/>
      <c r="O33" s="414"/>
      <c r="P33" s="489"/>
      <c r="Q33" s="414"/>
      <c r="R33" s="489"/>
      <c r="S33" s="414"/>
      <c r="T33" s="489"/>
      <c r="U33" s="414"/>
      <c r="V33" s="489"/>
      <c r="W33" s="414"/>
      <c r="X33" s="489"/>
      <c r="Y33" s="659"/>
      <c r="Z33" s="662"/>
      <c r="AA33" s="663"/>
      <c r="AB33" s="663"/>
      <c r="AC33" s="664"/>
      <c r="AD33" s="135" t="str">
        <f t="shared" si="0"/>
        <v/>
      </c>
    </row>
    <row r="34" spans="1:30" ht="26.1" hidden="1" customHeight="1">
      <c r="A34" s="413" t="s">
        <v>767</v>
      </c>
      <c r="B34" s="414"/>
      <c r="C34" s="414"/>
      <c r="D34" s="414"/>
      <c r="E34" s="414"/>
      <c r="F34" s="489"/>
      <c r="G34" s="703"/>
      <c r="H34" s="704"/>
      <c r="I34" s="703"/>
      <c r="J34" s="489"/>
      <c r="K34" s="414"/>
      <c r="L34" s="489"/>
      <c r="M34" s="414"/>
      <c r="N34" s="489"/>
      <c r="O34" s="414"/>
      <c r="P34" s="489"/>
      <c r="Q34" s="414"/>
      <c r="R34" s="489"/>
      <c r="S34" s="414"/>
      <c r="T34" s="489"/>
      <c r="U34" s="414"/>
      <c r="V34" s="489"/>
      <c r="W34" s="414"/>
      <c r="X34" s="489"/>
      <c r="Y34" s="659"/>
      <c r="Z34" s="662"/>
      <c r="AA34" s="663"/>
      <c r="AB34" s="663"/>
      <c r="AC34" s="664"/>
      <c r="AD34" s="135" t="str">
        <f t="shared" si="0"/>
        <v/>
      </c>
    </row>
    <row r="35" spans="1:30" ht="26.1" hidden="1" customHeight="1">
      <c r="A35" s="413" t="s">
        <v>771</v>
      </c>
      <c r="B35" s="414"/>
      <c r="C35" s="414"/>
      <c r="D35" s="414"/>
      <c r="E35" s="414"/>
      <c r="F35" s="489"/>
      <c r="G35" s="703"/>
      <c r="H35" s="704"/>
      <c r="I35" s="703"/>
      <c r="J35" s="489"/>
      <c r="K35" s="414"/>
      <c r="L35" s="489"/>
      <c r="M35" s="414"/>
      <c r="N35" s="489"/>
      <c r="O35" s="414"/>
      <c r="P35" s="489"/>
      <c r="Q35" s="414"/>
      <c r="R35" s="489"/>
      <c r="S35" s="414"/>
      <c r="T35" s="489"/>
      <c r="U35" s="414"/>
      <c r="V35" s="489"/>
      <c r="W35" s="414"/>
      <c r="X35" s="489"/>
      <c r="Y35" s="659"/>
      <c r="Z35" s="662"/>
      <c r="AA35" s="663"/>
      <c r="AB35" s="663"/>
      <c r="AC35" s="664"/>
      <c r="AD35" s="135" t="str">
        <f t="shared" si="0"/>
        <v/>
      </c>
    </row>
    <row r="36" spans="1:30" ht="26.1" hidden="1" customHeight="1">
      <c r="A36" s="413" t="s">
        <v>773</v>
      </c>
      <c r="B36" s="414"/>
      <c r="C36" s="414"/>
      <c r="D36" s="414"/>
      <c r="E36" s="414"/>
      <c r="F36" s="489"/>
      <c r="G36" s="703"/>
      <c r="H36" s="704"/>
      <c r="I36" s="703"/>
      <c r="J36" s="489"/>
      <c r="K36" s="414"/>
      <c r="L36" s="489"/>
      <c r="M36" s="414"/>
      <c r="N36" s="489"/>
      <c r="O36" s="414"/>
      <c r="P36" s="489"/>
      <c r="Q36" s="414"/>
      <c r="R36" s="489"/>
      <c r="S36" s="414"/>
      <c r="T36" s="489"/>
      <c r="U36" s="414"/>
      <c r="V36" s="489"/>
      <c r="W36" s="414"/>
      <c r="X36" s="489"/>
      <c r="Y36" s="659"/>
      <c r="Z36" s="662"/>
      <c r="AA36" s="663"/>
      <c r="AB36" s="663"/>
      <c r="AC36" s="664"/>
      <c r="AD36" s="135" t="str">
        <f t="shared" si="0"/>
        <v/>
      </c>
    </row>
    <row r="37" spans="1:30" ht="26.1" hidden="1" customHeight="1">
      <c r="A37" s="413" t="s">
        <v>1243</v>
      </c>
      <c r="B37" s="414"/>
      <c r="C37" s="414"/>
      <c r="D37" s="414"/>
      <c r="E37" s="414"/>
      <c r="F37" s="489"/>
      <c r="G37" s="703"/>
      <c r="H37" s="704"/>
      <c r="I37" s="703"/>
      <c r="J37" s="489"/>
      <c r="K37" s="414"/>
      <c r="L37" s="489"/>
      <c r="M37" s="414"/>
      <c r="N37" s="489"/>
      <c r="O37" s="414"/>
      <c r="P37" s="489"/>
      <c r="Q37" s="414"/>
      <c r="R37" s="489"/>
      <c r="S37" s="414"/>
      <c r="T37" s="489"/>
      <c r="U37" s="414"/>
      <c r="V37" s="489"/>
      <c r="W37" s="414"/>
      <c r="X37" s="489"/>
      <c r="Y37" s="659"/>
      <c r="Z37" s="662"/>
      <c r="AA37" s="663"/>
      <c r="AB37" s="663"/>
      <c r="AC37" s="664"/>
      <c r="AD37" s="135" t="str">
        <f t="shared" si="0"/>
        <v/>
      </c>
    </row>
    <row r="38" spans="1:30" ht="26.1" hidden="1" customHeight="1">
      <c r="A38" s="413" t="s">
        <v>1244</v>
      </c>
      <c r="B38" s="414"/>
      <c r="C38" s="414"/>
      <c r="D38" s="414"/>
      <c r="E38" s="414"/>
      <c r="F38" s="489"/>
      <c r="G38" s="703"/>
      <c r="H38" s="704"/>
      <c r="I38" s="703"/>
      <c r="J38" s="489"/>
      <c r="K38" s="414"/>
      <c r="L38" s="489"/>
      <c r="M38" s="414"/>
      <c r="N38" s="489"/>
      <c r="O38" s="414"/>
      <c r="P38" s="489"/>
      <c r="Q38" s="414"/>
      <c r="R38" s="489"/>
      <c r="S38" s="414"/>
      <c r="T38" s="489"/>
      <c r="U38" s="414"/>
      <c r="V38" s="489"/>
      <c r="W38" s="414"/>
      <c r="X38" s="489"/>
      <c r="Y38" s="659"/>
      <c r="Z38" s="662"/>
      <c r="AA38" s="663"/>
      <c r="AB38" s="663"/>
      <c r="AC38" s="664"/>
      <c r="AD38" s="135" t="str">
        <f t="shared" si="0"/>
        <v/>
      </c>
    </row>
    <row r="39" spans="1:30" ht="26.1" hidden="1" customHeight="1">
      <c r="A39" s="413" t="s">
        <v>844</v>
      </c>
      <c r="B39" s="414"/>
      <c r="C39" s="414"/>
      <c r="D39" s="414"/>
      <c r="E39" s="414"/>
      <c r="F39" s="489"/>
      <c r="G39" s="703"/>
      <c r="H39" s="704"/>
      <c r="I39" s="703"/>
      <c r="J39" s="489"/>
      <c r="K39" s="414"/>
      <c r="L39" s="489"/>
      <c r="M39" s="414"/>
      <c r="N39" s="489"/>
      <c r="O39" s="414"/>
      <c r="P39" s="489"/>
      <c r="Q39" s="414"/>
      <c r="R39" s="489"/>
      <c r="S39" s="414"/>
      <c r="T39" s="489"/>
      <c r="U39" s="414"/>
      <c r="V39" s="489"/>
      <c r="W39" s="414"/>
      <c r="X39" s="489"/>
      <c r="Y39" s="659"/>
      <c r="Z39" s="662"/>
      <c r="AA39" s="663"/>
      <c r="AB39" s="663"/>
      <c r="AC39" s="664"/>
      <c r="AD39" s="135" t="str">
        <f t="shared" ref="AD39:AD61" si="5">IF(AND(AC39&gt;0,M39=0),"x","")</f>
        <v/>
      </c>
    </row>
    <row r="40" spans="1:30" ht="26.1" hidden="1" customHeight="1">
      <c r="A40" s="413" t="s">
        <v>849</v>
      </c>
      <c r="B40" s="414"/>
      <c r="C40" s="414"/>
      <c r="D40" s="414"/>
      <c r="E40" s="414"/>
      <c r="F40" s="489"/>
      <c r="G40" s="703"/>
      <c r="H40" s="704"/>
      <c r="I40" s="703"/>
      <c r="J40" s="489"/>
      <c r="K40" s="414"/>
      <c r="L40" s="489"/>
      <c r="M40" s="414"/>
      <c r="N40" s="489"/>
      <c r="O40" s="414"/>
      <c r="P40" s="489"/>
      <c r="Q40" s="414"/>
      <c r="R40" s="489"/>
      <c r="S40" s="414"/>
      <c r="T40" s="489"/>
      <c r="U40" s="414"/>
      <c r="V40" s="489"/>
      <c r="W40" s="414"/>
      <c r="X40" s="489"/>
      <c r="Y40" s="659"/>
      <c r="Z40" s="662"/>
      <c r="AA40" s="663"/>
      <c r="AB40" s="663"/>
      <c r="AC40" s="664"/>
      <c r="AD40" s="135" t="str">
        <f t="shared" si="5"/>
        <v/>
      </c>
    </row>
    <row r="41" spans="1:30" ht="26.1" hidden="1" customHeight="1">
      <c r="A41" s="413" t="s">
        <v>859</v>
      </c>
      <c r="B41" s="414"/>
      <c r="C41" s="414"/>
      <c r="D41" s="414"/>
      <c r="E41" s="414"/>
      <c r="F41" s="489"/>
      <c r="G41" s="703"/>
      <c r="H41" s="704"/>
      <c r="I41" s="703"/>
      <c r="J41" s="489"/>
      <c r="K41" s="414"/>
      <c r="L41" s="489"/>
      <c r="M41" s="414"/>
      <c r="N41" s="489"/>
      <c r="O41" s="414"/>
      <c r="P41" s="489"/>
      <c r="Q41" s="414"/>
      <c r="R41" s="489"/>
      <c r="S41" s="414"/>
      <c r="T41" s="489"/>
      <c r="U41" s="414"/>
      <c r="V41" s="489"/>
      <c r="W41" s="414"/>
      <c r="X41" s="489"/>
      <c r="Y41" s="659"/>
      <c r="Z41" s="662"/>
      <c r="AA41" s="663"/>
      <c r="AB41" s="663"/>
      <c r="AC41" s="664"/>
      <c r="AD41" s="135" t="str">
        <f t="shared" si="5"/>
        <v/>
      </c>
    </row>
    <row r="42" spans="1:30" ht="26.1" hidden="1" customHeight="1">
      <c r="A42" s="413" t="s">
        <v>871</v>
      </c>
      <c r="B42" s="414"/>
      <c r="C42" s="414"/>
      <c r="D42" s="414"/>
      <c r="E42" s="414"/>
      <c r="F42" s="489"/>
      <c r="G42" s="703"/>
      <c r="H42" s="704"/>
      <c r="I42" s="703"/>
      <c r="J42" s="489"/>
      <c r="K42" s="414"/>
      <c r="L42" s="489"/>
      <c r="M42" s="414"/>
      <c r="N42" s="489"/>
      <c r="O42" s="414"/>
      <c r="P42" s="489"/>
      <c r="Q42" s="414"/>
      <c r="R42" s="489"/>
      <c r="S42" s="414"/>
      <c r="T42" s="489"/>
      <c r="U42" s="414"/>
      <c r="V42" s="489"/>
      <c r="W42" s="414"/>
      <c r="X42" s="489"/>
      <c r="Y42" s="659"/>
      <c r="Z42" s="662"/>
      <c r="AA42" s="663"/>
      <c r="AB42" s="663"/>
      <c r="AC42" s="664"/>
      <c r="AD42" s="135" t="str">
        <f t="shared" si="5"/>
        <v/>
      </c>
    </row>
    <row r="43" spans="1:30" ht="26.1" hidden="1" customHeight="1">
      <c r="A43" s="413" t="s">
        <v>1245</v>
      </c>
      <c r="B43" s="414"/>
      <c r="C43" s="414"/>
      <c r="D43" s="414"/>
      <c r="E43" s="414"/>
      <c r="F43" s="489"/>
      <c r="G43" s="703"/>
      <c r="H43" s="704"/>
      <c r="I43" s="703"/>
      <c r="J43" s="489"/>
      <c r="K43" s="414"/>
      <c r="L43" s="489"/>
      <c r="M43" s="414"/>
      <c r="N43" s="489"/>
      <c r="O43" s="414"/>
      <c r="P43" s="489"/>
      <c r="Q43" s="414"/>
      <c r="R43" s="489"/>
      <c r="S43" s="414"/>
      <c r="T43" s="489"/>
      <c r="U43" s="414"/>
      <c r="V43" s="489"/>
      <c r="W43" s="414"/>
      <c r="X43" s="489"/>
      <c r="Y43" s="659"/>
      <c r="Z43" s="662"/>
      <c r="AA43" s="663"/>
      <c r="AB43" s="663"/>
      <c r="AC43" s="664"/>
      <c r="AD43" s="135" t="str">
        <f t="shared" si="5"/>
        <v/>
      </c>
    </row>
    <row r="44" spans="1:30" ht="26.1" hidden="1" customHeight="1">
      <c r="A44" s="413" t="s">
        <v>1246</v>
      </c>
      <c r="B44" s="414"/>
      <c r="C44" s="414"/>
      <c r="D44" s="414"/>
      <c r="E44" s="414"/>
      <c r="F44" s="489"/>
      <c r="G44" s="703"/>
      <c r="H44" s="704"/>
      <c r="I44" s="703"/>
      <c r="J44" s="489"/>
      <c r="K44" s="414"/>
      <c r="L44" s="489"/>
      <c r="M44" s="414"/>
      <c r="N44" s="489"/>
      <c r="O44" s="414"/>
      <c r="P44" s="489"/>
      <c r="Q44" s="414"/>
      <c r="R44" s="489"/>
      <c r="S44" s="414"/>
      <c r="T44" s="489"/>
      <c r="U44" s="414"/>
      <c r="V44" s="489"/>
      <c r="W44" s="414"/>
      <c r="X44" s="489"/>
      <c r="Y44" s="659"/>
      <c r="Z44" s="662"/>
      <c r="AA44" s="663"/>
      <c r="AB44" s="663"/>
      <c r="AC44" s="664"/>
      <c r="AD44" s="135" t="str">
        <f t="shared" si="5"/>
        <v/>
      </c>
    </row>
    <row r="45" spans="1:30" ht="26.1" hidden="1" customHeight="1">
      <c r="A45" s="413" t="s">
        <v>1247</v>
      </c>
      <c r="B45" s="414"/>
      <c r="C45" s="414"/>
      <c r="D45" s="414"/>
      <c r="E45" s="414"/>
      <c r="F45" s="489"/>
      <c r="G45" s="703"/>
      <c r="H45" s="704"/>
      <c r="I45" s="703"/>
      <c r="J45" s="489"/>
      <c r="K45" s="414"/>
      <c r="L45" s="489"/>
      <c r="M45" s="414"/>
      <c r="N45" s="489"/>
      <c r="O45" s="414"/>
      <c r="P45" s="489"/>
      <c r="Q45" s="414"/>
      <c r="R45" s="489"/>
      <c r="S45" s="414"/>
      <c r="T45" s="489"/>
      <c r="U45" s="414"/>
      <c r="V45" s="489"/>
      <c r="W45" s="414"/>
      <c r="X45" s="489"/>
      <c r="Y45" s="659"/>
      <c r="Z45" s="662"/>
      <c r="AA45" s="663"/>
      <c r="AB45" s="663"/>
      <c r="AC45" s="664"/>
      <c r="AD45" s="135" t="str">
        <f t="shared" si="5"/>
        <v/>
      </c>
    </row>
    <row r="46" spans="1:30" ht="26.1" hidden="1" customHeight="1">
      <c r="A46" s="413" t="s">
        <v>902</v>
      </c>
      <c r="B46" s="414"/>
      <c r="C46" s="414"/>
      <c r="D46" s="414"/>
      <c r="E46" s="414"/>
      <c r="F46" s="489"/>
      <c r="G46" s="703"/>
      <c r="H46" s="704"/>
      <c r="I46" s="703"/>
      <c r="J46" s="489"/>
      <c r="K46" s="414"/>
      <c r="L46" s="489"/>
      <c r="M46" s="414"/>
      <c r="N46" s="489"/>
      <c r="O46" s="414"/>
      <c r="P46" s="489"/>
      <c r="Q46" s="414"/>
      <c r="R46" s="489"/>
      <c r="S46" s="414"/>
      <c r="T46" s="489"/>
      <c r="U46" s="414"/>
      <c r="V46" s="489"/>
      <c r="W46" s="414"/>
      <c r="X46" s="489"/>
      <c r="Y46" s="659"/>
      <c r="Z46" s="662"/>
      <c r="AA46" s="663"/>
      <c r="AB46" s="663"/>
      <c r="AC46" s="664"/>
      <c r="AD46" s="135" t="str">
        <f t="shared" si="5"/>
        <v/>
      </c>
    </row>
    <row r="47" spans="1:30" ht="26.1" hidden="1" customHeight="1">
      <c r="A47" s="413" t="s">
        <v>1248</v>
      </c>
      <c r="B47" s="414"/>
      <c r="C47" s="414"/>
      <c r="D47" s="414"/>
      <c r="E47" s="414"/>
      <c r="F47" s="489"/>
      <c r="G47" s="703"/>
      <c r="H47" s="704"/>
      <c r="I47" s="703"/>
      <c r="J47" s="489"/>
      <c r="K47" s="414"/>
      <c r="L47" s="489"/>
      <c r="M47" s="414"/>
      <c r="N47" s="489"/>
      <c r="O47" s="414"/>
      <c r="P47" s="489"/>
      <c r="Q47" s="414"/>
      <c r="R47" s="489"/>
      <c r="S47" s="414"/>
      <c r="T47" s="489"/>
      <c r="U47" s="414"/>
      <c r="V47" s="489"/>
      <c r="W47" s="414"/>
      <c r="X47" s="489"/>
      <c r="Y47" s="659"/>
      <c r="Z47" s="662"/>
      <c r="AA47" s="663"/>
      <c r="AB47" s="663"/>
      <c r="AC47" s="664"/>
      <c r="AD47" s="135" t="str">
        <f t="shared" si="5"/>
        <v/>
      </c>
    </row>
    <row r="48" spans="1:30" ht="26.1" hidden="1" customHeight="1">
      <c r="A48" s="413" t="s">
        <v>917</v>
      </c>
      <c r="B48" s="414"/>
      <c r="C48" s="414"/>
      <c r="D48" s="414"/>
      <c r="E48" s="414"/>
      <c r="F48" s="489"/>
      <c r="G48" s="703"/>
      <c r="H48" s="704"/>
      <c r="I48" s="703"/>
      <c r="J48" s="489"/>
      <c r="K48" s="414"/>
      <c r="L48" s="489"/>
      <c r="M48" s="414"/>
      <c r="N48" s="489"/>
      <c r="O48" s="414"/>
      <c r="P48" s="489"/>
      <c r="Q48" s="414"/>
      <c r="R48" s="489"/>
      <c r="S48" s="414"/>
      <c r="T48" s="489"/>
      <c r="U48" s="414"/>
      <c r="V48" s="489"/>
      <c r="W48" s="414"/>
      <c r="X48" s="489"/>
      <c r="Y48" s="659"/>
      <c r="Z48" s="662"/>
      <c r="AA48" s="663"/>
      <c r="AB48" s="663"/>
      <c r="AC48" s="664"/>
      <c r="AD48" s="135" t="str">
        <f t="shared" si="5"/>
        <v/>
      </c>
    </row>
    <row r="49" spans="1:30" ht="26.1" hidden="1" customHeight="1">
      <c r="A49" s="131" t="s">
        <v>1249</v>
      </c>
      <c r="B49" s="414"/>
      <c r="C49" s="414"/>
      <c r="D49" s="414"/>
      <c r="E49" s="414"/>
      <c r="F49" s="489"/>
      <c r="G49" s="703"/>
      <c r="H49" s="704"/>
      <c r="I49" s="703"/>
      <c r="J49" s="489"/>
      <c r="K49" s="414"/>
      <c r="L49" s="489"/>
      <c r="M49" s="414"/>
      <c r="N49" s="489"/>
      <c r="O49" s="414"/>
      <c r="P49" s="489"/>
      <c r="Q49" s="414"/>
      <c r="R49" s="489"/>
      <c r="S49" s="414"/>
      <c r="T49" s="489"/>
      <c r="U49" s="414"/>
      <c r="V49" s="489"/>
      <c r="W49" s="414"/>
      <c r="X49" s="489"/>
      <c r="Y49" s="659"/>
      <c r="Z49" s="662"/>
      <c r="AA49" s="663"/>
      <c r="AB49" s="663"/>
      <c r="AC49" s="664"/>
      <c r="AD49" s="135" t="str">
        <f t="shared" si="5"/>
        <v/>
      </c>
    </row>
    <row r="50" spans="1:30" ht="26.1" hidden="1" customHeight="1">
      <c r="A50" s="131" t="s">
        <v>1250</v>
      </c>
      <c r="B50" s="414"/>
      <c r="C50" s="414"/>
      <c r="D50" s="414"/>
      <c r="E50" s="414"/>
      <c r="F50" s="489"/>
      <c r="G50" s="703"/>
      <c r="H50" s="704"/>
      <c r="I50" s="703"/>
      <c r="J50" s="489"/>
      <c r="K50" s="414"/>
      <c r="L50" s="489"/>
      <c r="M50" s="414"/>
      <c r="N50" s="489"/>
      <c r="O50" s="414"/>
      <c r="P50" s="489"/>
      <c r="Q50" s="414"/>
      <c r="R50" s="489"/>
      <c r="S50" s="414"/>
      <c r="T50" s="489"/>
      <c r="U50" s="414"/>
      <c r="V50" s="489"/>
      <c r="W50" s="414"/>
      <c r="X50" s="489"/>
      <c r="Y50" s="659"/>
      <c r="Z50" s="662"/>
      <c r="AA50" s="663"/>
      <c r="AB50" s="663"/>
      <c r="AC50" s="664"/>
      <c r="AD50" s="135" t="str">
        <f t="shared" si="5"/>
        <v/>
      </c>
    </row>
    <row r="51" spans="1:30" ht="26.1" hidden="1" customHeight="1">
      <c r="A51" s="131" t="s">
        <v>1251</v>
      </c>
      <c r="B51" s="414"/>
      <c r="C51" s="414"/>
      <c r="D51" s="414"/>
      <c r="E51" s="414"/>
      <c r="F51" s="489"/>
      <c r="G51" s="703"/>
      <c r="H51" s="704"/>
      <c r="I51" s="703"/>
      <c r="J51" s="489"/>
      <c r="K51" s="414"/>
      <c r="L51" s="489"/>
      <c r="M51" s="414"/>
      <c r="N51" s="489"/>
      <c r="O51" s="414"/>
      <c r="P51" s="489"/>
      <c r="Q51" s="414"/>
      <c r="R51" s="489"/>
      <c r="S51" s="414"/>
      <c r="T51" s="489"/>
      <c r="U51" s="414"/>
      <c r="V51" s="489"/>
      <c r="W51" s="414"/>
      <c r="X51" s="489"/>
      <c r="Y51" s="659"/>
      <c r="Z51" s="662"/>
      <c r="AA51" s="663"/>
      <c r="AB51" s="663"/>
      <c r="AC51" s="664"/>
      <c r="AD51" s="135" t="str">
        <f t="shared" si="5"/>
        <v/>
      </c>
    </row>
    <row r="52" spans="1:30" ht="26.1" hidden="1" customHeight="1">
      <c r="A52" s="131" t="s">
        <v>1252</v>
      </c>
      <c r="B52" s="424"/>
      <c r="C52" s="414"/>
      <c r="D52" s="414"/>
      <c r="E52" s="414"/>
      <c r="F52" s="489"/>
      <c r="G52" s="703"/>
      <c r="H52" s="704"/>
      <c r="I52" s="703"/>
      <c r="J52" s="489"/>
      <c r="K52" s="414"/>
      <c r="L52" s="489"/>
      <c r="M52" s="414"/>
      <c r="N52" s="489"/>
      <c r="O52" s="414"/>
      <c r="P52" s="489"/>
      <c r="Q52" s="414"/>
      <c r="R52" s="489"/>
      <c r="S52" s="414"/>
      <c r="T52" s="489"/>
      <c r="U52" s="414"/>
      <c r="V52" s="489"/>
      <c r="W52" s="414"/>
      <c r="X52" s="489"/>
      <c r="Y52" s="659"/>
      <c r="Z52" s="662"/>
      <c r="AA52" s="663"/>
      <c r="AB52" s="663"/>
      <c r="AC52" s="664"/>
      <c r="AD52" s="135" t="str">
        <f t="shared" si="5"/>
        <v/>
      </c>
    </row>
    <row r="53" spans="1:30" ht="26.1" hidden="1" customHeight="1">
      <c r="A53" s="131" t="s">
        <v>1253</v>
      </c>
      <c r="B53" s="424"/>
      <c r="C53" s="414"/>
      <c r="D53" s="414"/>
      <c r="E53" s="414"/>
      <c r="F53" s="489"/>
      <c r="G53" s="703"/>
      <c r="H53" s="704"/>
      <c r="I53" s="703"/>
      <c r="J53" s="489"/>
      <c r="K53" s="414"/>
      <c r="L53" s="489"/>
      <c r="M53" s="414"/>
      <c r="N53" s="489"/>
      <c r="O53" s="414"/>
      <c r="P53" s="489"/>
      <c r="Q53" s="414"/>
      <c r="R53" s="489"/>
      <c r="S53" s="414"/>
      <c r="T53" s="489"/>
      <c r="U53" s="414"/>
      <c r="V53" s="489"/>
      <c r="W53" s="414"/>
      <c r="X53" s="489"/>
      <c r="Y53" s="659"/>
      <c r="Z53" s="662"/>
      <c r="AA53" s="663"/>
      <c r="AB53" s="663"/>
      <c r="AC53" s="664"/>
      <c r="AD53" s="135" t="str">
        <f t="shared" si="5"/>
        <v/>
      </c>
    </row>
    <row r="54" spans="1:30" ht="26.1" hidden="1" customHeight="1">
      <c r="A54" s="131" t="s">
        <v>1254</v>
      </c>
      <c r="B54" s="424"/>
      <c r="C54" s="414"/>
      <c r="D54" s="414"/>
      <c r="E54" s="414"/>
      <c r="F54" s="489"/>
      <c r="G54" s="703"/>
      <c r="H54" s="704"/>
      <c r="I54" s="703"/>
      <c r="J54" s="489"/>
      <c r="K54" s="414"/>
      <c r="L54" s="489"/>
      <c r="M54" s="414"/>
      <c r="N54" s="489"/>
      <c r="O54" s="414"/>
      <c r="P54" s="489"/>
      <c r="Q54" s="414"/>
      <c r="R54" s="489"/>
      <c r="S54" s="414"/>
      <c r="T54" s="489"/>
      <c r="U54" s="414"/>
      <c r="V54" s="489"/>
      <c r="W54" s="414"/>
      <c r="X54" s="489"/>
      <c r="Y54" s="659"/>
      <c r="Z54" s="662"/>
      <c r="AA54" s="663"/>
      <c r="AB54" s="663"/>
      <c r="AC54" s="664"/>
      <c r="AD54" s="135" t="str">
        <f t="shared" si="5"/>
        <v/>
      </c>
    </row>
    <row r="55" spans="1:30" ht="26.1" hidden="1" customHeight="1">
      <c r="A55" s="131" t="s">
        <v>1255</v>
      </c>
      <c r="B55" s="424"/>
      <c r="C55" s="414"/>
      <c r="D55" s="414"/>
      <c r="E55" s="414"/>
      <c r="F55" s="489"/>
      <c r="G55" s="703"/>
      <c r="H55" s="704"/>
      <c r="I55" s="703"/>
      <c r="J55" s="489"/>
      <c r="K55" s="414"/>
      <c r="L55" s="489"/>
      <c r="M55" s="414"/>
      <c r="N55" s="489"/>
      <c r="O55" s="414"/>
      <c r="P55" s="489"/>
      <c r="Q55" s="414"/>
      <c r="R55" s="489"/>
      <c r="S55" s="414"/>
      <c r="T55" s="489"/>
      <c r="U55" s="414"/>
      <c r="V55" s="489"/>
      <c r="W55" s="414"/>
      <c r="X55" s="489"/>
      <c r="Y55" s="659"/>
      <c r="Z55" s="662"/>
      <c r="AA55" s="663"/>
      <c r="AB55" s="663"/>
      <c r="AC55" s="664"/>
      <c r="AD55" s="135" t="str">
        <f t="shared" si="5"/>
        <v/>
      </c>
    </row>
    <row r="56" spans="1:30" ht="26.1" hidden="1" customHeight="1">
      <c r="A56" s="131" t="s">
        <v>1256</v>
      </c>
      <c r="B56" s="424"/>
      <c r="C56" s="414"/>
      <c r="D56" s="414"/>
      <c r="E56" s="414"/>
      <c r="F56" s="489"/>
      <c r="G56" s="703"/>
      <c r="H56" s="704"/>
      <c r="I56" s="703"/>
      <c r="J56" s="489"/>
      <c r="K56" s="414"/>
      <c r="L56" s="489"/>
      <c r="M56" s="414"/>
      <c r="N56" s="489"/>
      <c r="O56" s="414"/>
      <c r="P56" s="489"/>
      <c r="Q56" s="414"/>
      <c r="R56" s="489"/>
      <c r="S56" s="414"/>
      <c r="T56" s="489"/>
      <c r="U56" s="414"/>
      <c r="V56" s="489"/>
      <c r="W56" s="414"/>
      <c r="X56" s="489"/>
      <c r="Y56" s="659"/>
      <c r="Z56" s="662"/>
      <c r="AA56" s="663"/>
      <c r="AB56" s="663"/>
      <c r="AC56" s="664"/>
      <c r="AD56" s="135" t="str">
        <f t="shared" si="5"/>
        <v/>
      </c>
    </row>
    <row r="57" spans="1:30" ht="26.1" hidden="1" customHeight="1">
      <c r="A57" s="131" t="s">
        <v>1257</v>
      </c>
      <c r="B57" s="424"/>
      <c r="C57" s="414"/>
      <c r="D57" s="414"/>
      <c r="E57" s="414"/>
      <c r="F57" s="489"/>
      <c r="G57" s="703"/>
      <c r="H57" s="704"/>
      <c r="I57" s="703"/>
      <c r="J57" s="489"/>
      <c r="K57" s="414"/>
      <c r="L57" s="489"/>
      <c r="M57" s="414"/>
      <c r="N57" s="489"/>
      <c r="O57" s="414"/>
      <c r="P57" s="489"/>
      <c r="Q57" s="414"/>
      <c r="R57" s="489"/>
      <c r="S57" s="414"/>
      <c r="T57" s="489"/>
      <c r="U57" s="414"/>
      <c r="V57" s="489"/>
      <c r="W57" s="414"/>
      <c r="X57" s="489"/>
      <c r="Y57" s="659"/>
      <c r="Z57" s="662"/>
      <c r="AA57" s="663"/>
      <c r="AB57" s="663"/>
      <c r="AC57" s="664"/>
      <c r="AD57" s="135" t="str">
        <f t="shared" si="5"/>
        <v/>
      </c>
    </row>
    <row r="58" spans="1:30" ht="26.1" hidden="1" customHeight="1">
      <c r="A58" s="131" t="s">
        <v>1258</v>
      </c>
      <c r="B58" s="424"/>
      <c r="C58" s="414"/>
      <c r="D58" s="414"/>
      <c r="E58" s="414"/>
      <c r="F58" s="489"/>
      <c r="G58" s="703"/>
      <c r="H58" s="704"/>
      <c r="I58" s="703"/>
      <c r="J58" s="489"/>
      <c r="K58" s="414"/>
      <c r="L58" s="489"/>
      <c r="M58" s="414"/>
      <c r="N58" s="489"/>
      <c r="O58" s="414"/>
      <c r="P58" s="489"/>
      <c r="Q58" s="414"/>
      <c r="R58" s="489"/>
      <c r="S58" s="414"/>
      <c r="T58" s="489"/>
      <c r="U58" s="414"/>
      <c r="V58" s="489"/>
      <c r="W58" s="414"/>
      <c r="X58" s="489"/>
      <c r="Y58" s="659"/>
      <c r="Z58" s="662"/>
      <c r="AA58" s="663"/>
      <c r="AB58" s="663"/>
      <c r="AC58" s="664"/>
      <c r="AD58" s="135" t="str">
        <f t="shared" si="5"/>
        <v/>
      </c>
    </row>
    <row r="59" spans="1:30" ht="26.1" hidden="1" customHeight="1">
      <c r="A59" s="131" t="s">
        <v>1259</v>
      </c>
      <c r="B59" s="424"/>
      <c r="C59" s="414"/>
      <c r="D59" s="414"/>
      <c r="E59" s="414"/>
      <c r="F59" s="489"/>
      <c r="G59" s="703"/>
      <c r="H59" s="704"/>
      <c r="I59" s="703"/>
      <c r="J59" s="489"/>
      <c r="K59" s="414"/>
      <c r="L59" s="489"/>
      <c r="M59" s="414"/>
      <c r="N59" s="489"/>
      <c r="O59" s="414"/>
      <c r="P59" s="489"/>
      <c r="Q59" s="414"/>
      <c r="R59" s="489"/>
      <c r="S59" s="414"/>
      <c r="T59" s="489"/>
      <c r="U59" s="414"/>
      <c r="V59" s="489"/>
      <c r="W59" s="414"/>
      <c r="X59" s="489"/>
      <c r="Y59" s="659"/>
      <c r="Z59" s="662"/>
      <c r="AA59" s="663"/>
      <c r="AB59" s="663"/>
      <c r="AC59" s="664"/>
      <c r="AD59" s="135" t="str">
        <f t="shared" si="5"/>
        <v/>
      </c>
    </row>
    <row r="60" spans="1:30" ht="26.1" hidden="1" customHeight="1">
      <c r="A60" s="424" t="s">
        <v>986</v>
      </c>
      <c r="B60" s="424"/>
      <c r="C60" s="414"/>
      <c r="D60" s="414"/>
      <c r="E60" s="414"/>
      <c r="F60" s="489"/>
      <c r="G60" s="703"/>
      <c r="H60" s="704"/>
      <c r="I60" s="703"/>
      <c r="J60" s="489"/>
      <c r="K60" s="414"/>
      <c r="L60" s="489"/>
      <c r="M60" s="414"/>
      <c r="N60" s="489"/>
      <c r="O60" s="414"/>
      <c r="P60" s="489"/>
      <c r="Q60" s="414"/>
      <c r="R60" s="489"/>
      <c r="S60" s="414"/>
      <c r="T60" s="489"/>
      <c r="U60" s="414"/>
      <c r="V60" s="489"/>
      <c r="W60" s="414"/>
      <c r="X60" s="489"/>
      <c r="Y60" s="659"/>
      <c r="Z60" s="662"/>
      <c r="AA60" s="663"/>
      <c r="AB60" s="663"/>
      <c r="AC60" s="664"/>
      <c r="AD60" s="135" t="str">
        <f t="shared" si="5"/>
        <v/>
      </c>
    </row>
    <row r="61" spans="1:30" ht="26.1" hidden="1" customHeight="1">
      <c r="A61" s="424" t="s">
        <v>1170</v>
      </c>
      <c r="B61" s="424"/>
      <c r="C61" s="414"/>
      <c r="D61" s="414"/>
      <c r="E61" s="414"/>
      <c r="F61" s="489"/>
      <c r="G61" s="703"/>
      <c r="H61" s="704"/>
      <c r="I61" s="703"/>
      <c r="J61" s="489"/>
      <c r="K61" s="414"/>
      <c r="L61" s="489"/>
      <c r="M61" s="414"/>
      <c r="N61" s="489"/>
      <c r="O61" s="414"/>
      <c r="P61" s="489"/>
      <c r="Q61" s="414"/>
      <c r="R61" s="489"/>
      <c r="S61" s="414"/>
      <c r="T61" s="489"/>
      <c r="U61" s="414"/>
      <c r="V61" s="489"/>
      <c r="W61" s="414"/>
      <c r="X61" s="489"/>
      <c r="Y61" s="659"/>
      <c r="Z61" s="662"/>
      <c r="AA61" s="663"/>
      <c r="AB61" s="663"/>
      <c r="AC61" s="664"/>
      <c r="AD61" s="135" t="str">
        <f t="shared" si="5"/>
        <v/>
      </c>
    </row>
    <row r="62" spans="1:30" ht="26.1" customHeight="1" thickBot="1">
      <c r="A62" s="415" t="s">
        <v>1101</v>
      </c>
      <c r="B62" s="416">
        <f>+SUM(B7:B61)</f>
        <v>0</v>
      </c>
      <c r="C62" s="416">
        <f t="shared" ref="C62:AC62" si="6">+SUM(C7:C61)</f>
        <v>0</v>
      </c>
      <c r="D62" s="416">
        <f t="shared" si="6"/>
        <v>0</v>
      </c>
      <c r="E62" s="416">
        <f t="shared" si="6"/>
        <v>0</v>
      </c>
      <c r="F62" s="416">
        <f t="shared" si="6"/>
        <v>0</v>
      </c>
      <c r="G62" s="707">
        <f t="shared" si="6"/>
        <v>0</v>
      </c>
      <c r="H62" s="707">
        <f t="shared" si="6"/>
        <v>0</v>
      </c>
      <c r="I62" s="707">
        <f t="shared" si="6"/>
        <v>0</v>
      </c>
      <c r="J62" s="416">
        <f t="shared" si="6"/>
        <v>0</v>
      </c>
      <c r="K62" s="416">
        <f t="shared" si="6"/>
        <v>0</v>
      </c>
      <c r="L62" s="416">
        <f t="shared" si="6"/>
        <v>0</v>
      </c>
      <c r="M62" s="416">
        <f t="shared" si="6"/>
        <v>0</v>
      </c>
      <c r="N62" s="416">
        <f t="shared" si="6"/>
        <v>0</v>
      </c>
      <c r="O62" s="416">
        <f t="shared" si="6"/>
        <v>0</v>
      </c>
      <c r="P62" s="416">
        <f t="shared" si="6"/>
        <v>0</v>
      </c>
      <c r="Q62" s="416">
        <f t="shared" si="6"/>
        <v>0</v>
      </c>
      <c r="R62" s="416">
        <f t="shared" si="6"/>
        <v>0</v>
      </c>
      <c r="S62" s="416">
        <f t="shared" si="6"/>
        <v>0</v>
      </c>
      <c r="T62" s="416">
        <f t="shared" si="6"/>
        <v>0</v>
      </c>
      <c r="U62" s="416">
        <f t="shared" si="6"/>
        <v>0</v>
      </c>
      <c r="V62" s="416">
        <f t="shared" si="6"/>
        <v>0</v>
      </c>
      <c r="W62" s="416">
        <f t="shared" si="6"/>
        <v>0</v>
      </c>
      <c r="X62" s="416">
        <f t="shared" si="6"/>
        <v>0</v>
      </c>
      <c r="Y62" s="661">
        <f t="shared" si="6"/>
        <v>0</v>
      </c>
      <c r="Z62" s="665">
        <f t="shared" si="6"/>
        <v>0</v>
      </c>
      <c r="AA62" s="666">
        <f t="shared" si="6"/>
        <v>0</v>
      </c>
      <c r="AB62" s="666">
        <f t="shared" si="6"/>
        <v>0</v>
      </c>
      <c r="AC62" s="667">
        <f t="shared" si="6"/>
        <v>0</v>
      </c>
    </row>
    <row r="63" spans="1:30">
      <c r="C63" s="132"/>
      <c r="D63" s="132"/>
      <c r="E63" s="132"/>
      <c r="F63" s="132"/>
      <c r="G63" s="132"/>
      <c r="H63" s="132"/>
      <c r="I63" s="132"/>
      <c r="J63" s="132"/>
      <c r="M63" s="132"/>
      <c r="N63" s="132"/>
      <c r="O63" s="132"/>
      <c r="P63" s="132"/>
      <c r="Q63" s="132"/>
      <c r="R63" s="132"/>
      <c r="S63" s="132"/>
      <c r="T63" s="132"/>
      <c r="U63" s="132"/>
      <c r="V63" s="132"/>
    </row>
    <row r="64" spans="1:30">
      <c r="B64" s="133"/>
    </row>
    <row r="65" spans="1:27">
      <c r="A65" s="121" t="s">
        <v>1467</v>
      </c>
      <c r="B65" s="134"/>
      <c r="W65" s="132"/>
      <c r="X65" s="132"/>
      <c r="Y65" s="132"/>
      <c r="Z65" s="132"/>
      <c r="AA65" s="132"/>
    </row>
    <row r="68" spans="1:27">
      <c r="B68" s="134"/>
    </row>
    <row r="70" spans="1:27">
      <c r="B70" s="84"/>
    </row>
    <row r="71" spans="1:27" ht="13.8">
      <c r="B71" s="136"/>
    </row>
  </sheetData>
  <sheetProtection password="C3C4" sheet="1" objects="1" scenarios="1"/>
  <conditionalFormatting sqref="G1:H1">
    <cfRule type="containsText" dxfId="36" priority="3" operator="containsText" text="Errors">
      <formula>NOT(ISERROR(SEARCH("Errors",G1)))</formula>
    </cfRule>
  </conditionalFormatting>
  <dataValidations count="4">
    <dataValidation type="list" showInputMessage="1" showErrorMessage="1" sqref="A2" xr:uid="{ACCC7617-E672-4E90-B641-8581C2A94E38}">
      <formula1>CAU</formula1>
    </dataValidation>
    <dataValidation type="whole" allowBlank="1" showInputMessage="1" showErrorMessage="1" errorTitle="Data Validation" error="Please enter a whole number between 0 and 2147483647." sqref="C32:N61 B7:N17 N31 O7:Y61 B18:B19 N18 B33:B51 B62:AC62 Z7:AC17 Z32:AC61" xr:uid="{AD8BBCCD-795E-4034-B5BD-711E0ED6D0B7}">
      <formula1>0</formula1>
      <formula2>10000000000</formula2>
    </dataValidation>
    <dataValidation type="whole" allowBlank="1" showInputMessage="1" showErrorMessage="1" errorTitle="Data Validation" error="Please enter a whole number, do not use cents." sqref="N19:N30 B20:B32 C18:M31" xr:uid="{298A7908-3F9A-4268-BF92-099404D3D58F}">
      <formula1>-10000000000</formula1>
      <formula2>10000000000</formula2>
    </dataValidation>
    <dataValidation type="whole" allowBlank="1" showInputMessage="1" showErrorMessage="1" errorTitle="Data Validation" error="Please enter a whole number - do not use cents." sqref="Z18:AC31" xr:uid="{3F84EF60-29B3-4CEA-8BF4-345AA156C81B}">
      <formula1>-10000000000</formula1>
      <formula2>10000000000</formula2>
    </dataValidation>
  </dataValidations>
  <pageMargins left="0.5" right="0.5" top="0.75" bottom="1" header="0.5" footer="0.5"/>
  <pageSetup scale="48" fitToHeight="0" orientation="landscape" r:id="rId1"/>
  <headerFooter>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BA75F-20F1-459C-A255-A5C3B20F3B40}">
  <sheetPr codeName="Sheet25">
    <tabColor theme="8" tint="0.39997558519241921"/>
    <pageSetUpPr fitToPage="1"/>
  </sheetPr>
  <dimension ref="A1:AD71"/>
  <sheetViews>
    <sheetView workbookViewId="0">
      <pane xSplit="5" ySplit="60" topLeftCell="F61" activePane="bottomRight" state="frozen"/>
      <selection activeCell="D14" sqref="D14"/>
      <selection pane="topRight" activeCell="D14" sqref="D14"/>
      <selection pane="bottomLeft" activeCell="D14" sqref="D14"/>
      <selection pane="bottomRight" activeCell="D14" sqref="D14"/>
    </sheetView>
  </sheetViews>
  <sheetFormatPr defaultColWidth="8.88671875" defaultRowHeight="13.2"/>
  <cols>
    <col min="1" max="1" width="30.6640625" style="121" customWidth="1"/>
    <col min="2" max="5" width="15.6640625" style="121" hidden="1" customWidth="1"/>
    <col min="6" max="9" width="15.6640625" style="121" customWidth="1"/>
    <col min="10" max="13" width="15.6640625" style="121" hidden="1" customWidth="1"/>
    <col min="14" max="21" width="15.6640625" style="121" customWidth="1"/>
    <col min="22" max="25" width="15.6640625" style="121" hidden="1" customWidth="1"/>
    <col min="26" max="29" width="25.6640625" style="121" customWidth="1"/>
    <col min="30" max="30" width="8.88671875" style="135"/>
    <col min="31" max="16384" width="8.88671875" style="121"/>
  </cols>
  <sheetData>
    <row r="1" spans="1:30" ht="13.8" thickBot="1">
      <c r="A1" s="119" t="s">
        <v>1170</v>
      </c>
      <c r="B1" s="120"/>
      <c r="C1" s="120"/>
      <c r="G1" s="149" t="str">
        <f>IF('Compliance Issues'!C4="x","Errors exist, see the Compliance Issues tab.","")</f>
        <v/>
      </c>
      <c r="H1" s="149"/>
      <c r="I1" s="122"/>
      <c r="J1" s="123"/>
      <c r="K1" s="123"/>
      <c r="L1" s="123"/>
      <c r="M1" s="123"/>
      <c r="N1" s="123"/>
      <c r="O1" s="123"/>
      <c r="P1" s="123"/>
      <c r="Q1" s="123"/>
      <c r="R1" s="123"/>
      <c r="S1" s="123"/>
      <c r="T1" s="123"/>
      <c r="U1" s="123"/>
      <c r="V1" s="123"/>
      <c r="W1" s="123"/>
      <c r="X1" s="123"/>
      <c r="Y1" s="123"/>
      <c r="Z1" s="123"/>
      <c r="AA1" s="123"/>
    </row>
    <row r="2" spans="1:30" ht="16.2" thickBot="1">
      <c r="A2" s="117">
        <f>IIIB!A2</f>
        <v>0</v>
      </c>
      <c r="B2" s="120"/>
      <c r="C2" s="124" t="str">
        <f>IIIB!C2</f>
        <v>January 2021</v>
      </c>
      <c r="G2" s="125" t="str">
        <f>LOOKUP(C2,'Addl Info'!A21:A34,'Addl Info'!B21:B34)</f>
        <v>01-2021 - 12-2021</v>
      </c>
      <c r="H2" s="503"/>
      <c r="I2" s="126" t="e">
        <f>IF(G2="Non-Submission Period",0,LOOKUP(A2,Allocations!A5:A125,Allocations!O5:O125))</f>
        <v>#N/A</v>
      </c>
      <c r="J2" s="496"/>
      <c r="K2" s="123"/>
      <c r="L2" s="123"/>
      <c r="M2" s="123"/>
      <c r="N2" s="123"/>
      <c r="O2" s="123"/>
      <c r="P2" s="123"/>
      <c r="Q2" s="123"/>
      <c r="R2" s="123"/>
      <c r="S2" s="123"/>
      <c r="T2" s="123"/>
      <c r="U2" s="123"/>
      <c r="V2" s="123"/>
      <c r="W2" s="123"/>
      <c r="X2" s="123"/>
      <c r="Y2" s="123"/>
      <c r="Z2" s="123"/>
      <c r="AA2" s="123"/>
    </row>
    <row r="3" spans="1:30">
      <c r="A3" s="123"/>
      <c r="B3" s="123"/>
      <c r="C3" s="123"/>
      <c r="D3" s="123"/>
      <c r="E3" s="123"/>
      <c r="F3" s="123"/>
      <c r="G3" s="127" t="s">
        <v>1225</v>
      </c>
      <c r="H3" s="127"/>
      <c r="I3" s="128" t="e">
        <f>I2-Q62</f>
        <v>#N/A</v>
      </c>
      <c r="J3" s="497"/>
      <c r="K3" s="123"/>
      <c r="L3" s="123"/>
      <c r="M3" s="123"/>
      <c r="N3" s="123"/>
      <c r="O3" s="123"/>
      <c r="P3" s="123"/>
      <c r="Q3" s="123"/>
      <c r="R3" s="123"/>
      <c r="S3" s="123"/>
      <c r="T3" s="123"/>
      <c r="U3" s="123"/>
      <c r="V3" s="123"/>
      <c r="W3" s="123"/>
      <c r="X3" s="123"/>
      <c r="Y3" s="123"/>
      <c r="Z3" s="123"/>
      <c r="AA3" s="123"/>
    </row>
    <row r="4" spans="1:30">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row>
    <row r="5" spans="1:30" ht="13.8" thickBot="1">
      <c r="A5" s="129"/>
      <c r="B5" s="129"/>
      <c r="C5" s="129"/>
      <c r="D5" s="129"/>
      <c r="E5" s="129"/>
      <c r="F5" s="129"/>
      <c r="G5" s="129"/>
      <c r="H5" s="129"/>
      <c r="I5" s="129"/>
      <c r="J5" s="129"/>
      <c r="K5" s="129"/>
      <c r="L5" s="129"/>
      <c r="M5" s="129"/>
      <c r="N5" s="129"/>
      <c r="O5" s="129"/>
      <c r="P5" s="129"/>
      <c r="Q5" s="129"/>
      <c r="R5" s="129"/>
      <c r="S5" s="129"/>
      <c r="T5" s="129"/>
      <c r="U5" s="129"/>
      <c r="V5" s="129"/>
      <c r="W5" s="129"/>
      <c r="X5" s="129"/>
      <c r="Y5" s="130"/>
      <c r="Z5" s="123"/>
      <c r="AA5" s="123"/>
    </row>
    <row r="6" spans="1:30" ht="77.099999999999994" customHeight="1">
      <c r="A6" s="539" t="s">
        <v>1226</v>
      </c>
      <c r="B6" s="539" t="s">
        <v>1454</v>
      </c>
      <c r="C6" s="539" t="s">
        <v>1455</v>
      </c>
      <c r="D6" s="539" t="s">
        <v>1227</v>
      </c>
      <c r="E6" s="539" t="s">
        <v>1228</v>
      </c>
      <c r="F6" s="539" t="s">
        <v>1430</v>
      </c>
      <c r="G6" s="539" t="s">
        <v>1080</v>
      </c>
      <c r="H6" s="539" t="s">
        <v>1431</v>
      </c>
      <c r="I6" s="539" t="s">
        <v>1082</v>
      </c>
      <c r="J6" s="539" t="s">
        <v>1432</v>
      </c>
      <c r="K6" s="539" t="s">
        <v>1433</v>
      </c>
      <c r="L6" s="539" t="s">
        <v>1434</v>
      </c>
      <c r="M6" s="539" t="s">
        <v>1229</v>
      </c>
      <c r="N6" s="539" t="s">
        <v>1435</v>
      </c>
      <c r="O6" s="539" t="s">
        <v>1084</v>
      </c>
      <c r="P6" s="721" t="s">
        <v>1458</v>
      </c>
      <c r="Q6" s="721" t="s">
        <v>1459</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row>
    <row r="7" spans="1:30" ht="26.1" hidden="1" customHeight="1">
      <c r="A7" s="413" t="s">
        <v>357</v>
      </c>
      <c r="B7" s="414"/>
      <c r="C7" s="414"/>
      <c r="D7" s="414"/>
      <c r="E7" s="414"/>
      <c r="F7" s="489"/>
      <c r="G7" s="414"/>
      <c r="H7" s="489"/>
      <c r="I7" s="414"/>
      <c r="J7" s="489"/>
      <c r="K7" s="414"/>
      <c r="L7" s="489"/>
      <c r="M7" s="414"/>
      <c r="N7" s="489"/>
      <c r="O7" s="414"/>
      <c r="P7" s="489"/>
      <c r="Q7" s="414"/>
      <c r="R7" s="489"/>
      <c r="S7" s="414"/>
      <c r="T7" s="489"/>
      <c r="U7" s="414"/>
      <c r="V7" s="489"/>
      <c r="W7" s="414"/>
      <c r="X7" s="489"/>
      <c r="Y7" s="659"/>
      <c r="Z7" s="662"/>
      <c r="AA7" s="663"/>
      <c r="AB7" s="663"/>
      <c r="AC7" s="664"/>
      <c r="AD7" s="135" t="str">
        <f t="shared" ref="AD7:AD61" si="0">IF(AND(AC7&gt;0,Q7=0),"x","")</f>
        <v/>
      </c>
    </row>
    <row r="8" spans="1:30" ht="26.1" hidden="1" customHeight="1">
      <c r="A8" s="413" t="s">
        <v>360</v>
      </c>
      <c r="B8" s="414"/>
      <c r="C8" s="414"/>
      <c r="D8" s="414"/>
      <c r="E8" s="414"/>
      <c r="F8" s="489"/>
      <c r="G8" s="414"/>
      <c r="H8" s="489"/>
      <c r="I8" s="414"/>
      <c r="J8" s="489"/>
      <c r="K8" s="414"/>
      <c r="L8" s="489"/>
      <c r="M8" s="414"/>
      <c r="N8" s="489"/>
      <c r="O8" s="414"/>
      <c r="P8" s="489"/>
      <c r="Q8" s="414"/>
      <c r="R8" s="489"/>
      <c r="S8" s="414"/>
      <c r="T8" s="489"/>
      <c r="U8" s="414"/>
      <c r="V8" s="489"/>
      <c r="W8" s="414"/>
      <c r="X8" s="489"/>
      <c r="Y8" s="659"/>
      <c r="Z8" s="662"/>
      <c r="AA8" s="663"/>
      <c r="AB8" s="663"/>
      <c r="AC8" s="664"/>
      <c r="AD8" s="135" t="str">
        <f t="shared" si="0"/>
        <v/>
      </c>
    </row>
    <row r="9" spans="1:30" ht="26.1" hidden="1" customHeight="1">
      <c r="A9" s="413" t="s">
        <v>368</v>
      </c>
      <c r="B9" s="414"/>
      <c r="C9" s="414"/>
      <c r="D9" s="414"/>
      <c r="E9" s="414"/>
      <c r="F9" s="489"/>
      <c r="G9" s="414"/>
      <c r="H9" s="489"/>
      <c r="I9" s="414"/>
      <c r="J9" s="489"/>
      <c r="K9" s="414"/>
      <c r="L9" s="489"/>
      <c r="M9" s="414"/>
      <c r="N9" s="489"/>
      <c r="O9" s="414"/>
      <c r="P9" s="489"/>
      <c r="Q9" s="414"/>
      <c r="R9" s="489"/>
      <c r="S9" s="414"/>
      <c r="T9" s="489"/>
      <c r="U9" s="414"/>
      <c r="V9" s="489"/>
      <c r="W9" s="414"/>
      <c r="X9" s="489"/>
      <c r="Y9" s="659"/>
      <c r="Z9" s="662"/>
      <c r="AA9" s="663"/>
      <c r="AB9" s="663"/>
      <c r="AC9" s="664"/>
      <c r="AD9" s="135" t="str">
        <f t="shared" si="0"/>
        <v/>
      </c>
    </row>
    <row r="10" spans="1:30" ht="26.1" hidden="1" customHeight="1">
      <c r="A10" s="413" t="s">
        <v>376</v>
      </c>
      <c r="B10" s="414"/>
      <c r="C10" s="414"/>
      <c r="D10" s="414"/>
      <c r="E10" s="414"/>
      <c r="F10" s="489"/>
      <c r="G10" s="414"/>
      <c r="H10" s="489"/>
      <c r="I10" s="414"/>
      <c r="J10" s="489"/>
      <c r="K10" s="414"/>
      <c r="L10" s="489"/>
      <c r="M10" s="414"/>
      <c r="N10" s="489"/>
      <c r="O10" s="414"/>
      <c r="P10" s="489"/>
      <c r="Q10" s="414"/>
      <c r="R10" s="489"/>
      <c r="S10" s="414"/>
      <c r="T10" s="489"/>
      <c r="U10" s="414"/>
      <c r="V10" s="489"/>
      <c r="W10" s="414"/>
      <c r="X10" s="489"/>
      <c r="Y10" s="659"/>
      <c r="Z10" s="662"/>
      <c r="AA10" s="663"/>
      <c r="AB10" s="663"/>
      <c r="AC10" s="664"/>
      <c r="AD10" s="135" t="str">
        <f t="shared" si="0"/>
        <v/>
      </c>
    </row>
    <row r="11" spans="1:30" ht="26.1" hidden="1" customHeight="1">
      <c r="A11" s="413" t="s">
        <v>1233</v>
      </c>
      <c r="B11" s="414"/>
      <c r="C11" s="414"/>
      <c r="D11" s="414"/>
      <c r="E11" s="414"/>
      <c r="F11" s="489"/>
      <c r="G11" s="414"/>
      <c r="H11" s="489"/>
      <c r="I11" s="414"/>
      <c r="J11" s="489"/>
      <c r="K11" s="414"/>
      <c r="L11" s="489"/>
      <c r="M11" s="414"/>
      <c r="N11" s="489"/>
      <c r="O11" s="414"/>
      <c r="P11" s="489"/>
      <c r="Q11" s="414"/>
      <c r="R11" s="489"/>
      <c r="S11" s="414"/>
      <c r="T11" s="489"/>
      <c r="U11" s="414"/>
      <c r="V11" s="489"/>
      <c r="W11" s="414"/>
      <c r="X11" s="489"/>
      <c r="Y11" s="659"/>
      <c r="Z11" s="662"/>
      <c r="AA11" s="663"/>
      <c r="AB11" s="663"/>
      <c r="AC11" s="664"/>
      <c r="AD11" s="135" t="str">
        <f t="shared" si="0"/>
        <v/>
      </c>
    </row>
    <row r="12" spans="1:30" ht="26.1" hidden="1" customHeight="1">
      <c r="A12" s="413" t="s">
        <v>407</v>
      </c>
      <c r="B12" s="414"/>
      <c r="C12" s="414"/>
      <c r="D12" s="414"/>
      <c r="E12" s="414"/>
      <c r="F12" s="489"/>
      <c r="G12" s="414"/>
      <c r="H12" s="489"/>
      <c r="I12" s="414"/>
      <c r="J12" s="489"/>
      <c r="K12" s="414"/>
      <c r="L12" s="489"/>
      <c r="M12" s="414"/>
      <c r="N12" s="489"/>
      <c r="O12" s="414"/>
      <c r="P12" s="489"/>
      <c r="Q12" s="414"/>
      <c r="R12" s="489"/>
      <c r="S12" s="414"/>
      <c r="T12" s="489"/>
      <c r="U12" s="414"/>
      <c r="V12" s="489"/>
      <c r="W12" s="414"/>
      <c r="X12" s="489"/>
      <c r="Y12" s="659"/>
      <c r="Z12" s="662"/>
      <c r="AA12" s="663"/>
      <c r="AB12" s="663"/>
      <c r="AC12" s="664"/>
      <c r="AD12" s="135" t="str">
        <f t="shared" si="0"/>
        <v/>
      </c>
    </row>
    <row r="13" spans="1:30" ht="26.1" hidden="1" customHeight="1">
      <c r="A13" s="413" t="s">
        <v>411</v>
      </c>
      <c r="B13" s="414"/>
      <c r="C13" s="414"/>
      <c r="D13" s="414"/>
      <c r="E13" s="414"/>
      <c r="F13" s="489"/>
      <c r="G13" s="414"/>
      <c r="H13" s="489"/>
      <c r="I13" s="414"/>
      <c r="J13" s="489"/>
      <c r="K13" s="414"/>
      <c r="L13" s="489"/>
      <c r="M13" s="414"/>
      <c r="N13" s="489"/>
      <c r="O13" s="414"/>
      <c r="P13" s="489"/>
      <c r="Q13" s="414"/>
      <c r="R13" s="489"/>
      <c r="S13" s="414"/>
      <c r="T13" s="489"/>
      <c r="U13" s="414"/>
      <c r="V13" s="489"/>
      <c r="W13" s="414"/>
      <c r="X13" s="489"/>
      <c r="Y13" s="659"/>
      <c r="Z13" s="662"/>
      <c r="AA13" s="663"/>
      <c r="AB13" s="663"/>
      <c r="AC13" s="664"/>
      <c r="AD13" s="135" t="str">
        <f t="shared" si="0"/>
        <v/>
      </c>
    </row>
    <row r="14" spans="1:30" ht="26.1" hidden="1" customHeight="1">
      <c r="A14" s="413" t="s">
        <v>413</v>
      </c>
      <c r="B14" s="414"/>
      <c r="C14" s="414"/>
      <c r="D14" s="414"/>
      <c r="E14" s="414"/>
      <c r="F14" s="489"/>
      <c r="G14" s="414"/>
      <c r="H14" s="489"/>
      <c r="I14" s="414"/>
      <c r="J14" s="489"/>
      <c r="K14" s="414"/>
      <c r="L14" s="489"/>
      <c r="M14" s="414"/>
      <c r="N14" s="489"/>
      <c r="O14" s="414"/>
      <c r="P14" s="489"/>
      <c r="Q14" s="414"/>
      <c r="R14" s="489"/>
      <c r="S14" s="414"/>
      <c r="T14" s="489"/>
      <c r="U14" s="414"/>
      <c r="V14" s="489"/>
      <c r="W14" s="414"/>
      <c r="X14" s="489"/>
      <c r="Y14" s="659"/>
      <c r="Z14" s="662"/>
      <c r="AA14" s="663"/>
      <c r="AB14" s="663"/>
      <c r="AC14" s="664"/>
      <c r="AD14" s="135" t="str">
        <f t="shared" si="0"/>
        <v/>
      </c>
    </row>
    <row r="15" spans="1:30" ht="26.1" hidden="1" customHeight="1">
      <c r="A15" s="413" t="s">
        <v>1234</v>
      </c>
      <c r="B15" s="414"/>
      <c r="C15" s="414"/>
      <c r="D15" s="414"/>
      <c r="E15" s="414"/>
      <c r="F15" s="489"/>
      <c r="G15" s="414"/>
      <c r="H15" s="489"/>
      <c r="I15" s="414"/>
      <c r="J15" s="489"/>
      <c r="K15" s="414"/>
      <c r="L15" s="489"/>
      <c r="M15" s="414"/>
      <c r="N15" s="489"/>
      <c r="O15" s="414"/>
      <c r="P15" s="489"/>
      <c r="Q15" s="414"/>
      <c r="R15" s="489"/>
      <c r="S15" s="414"/>
      <c r="T15" s="489"/>
      <c r="U15" s="414"/>
      <c r="V15" s="489"/>
      <c r="W15" s="414"/>
      <c r="X15" s="489"/>
      <c r="Y15" s="659"/>
      <c r="Z15" s="662"/>
      <c r="AA15" s="663"/>
      <c r="AB15" s="663"/>
      <c r="AC15" s="664"/>
      <c r="AD15" s="135" t="str">
        <f t="shared" si="0"/>
        <v/>
      </c>
    </row>
    <row r="16" spans="1:30" ht="26.1" hidden="1" customHeight="1">
      <c r="A16" s="413" t="s">
        <v>1235</v>
      </c>
      <c r="B16" s="414"/>
      <c r="C16" s="414"/>
      <c r="D16" s="414"/>
      <c r="E16" s="414"/>
      <c r="F16" s="489"/>
      <c r="G16" s="414"/>
      <c r="H16" s="489"/>
      <c r="I16" s="414"/>
      <c r="J16" s="489"/>
      <c r="K16" s="414"/>
      <c r="L16" s="489"/>
      <c r="M16" s="414"/>
      <c r="N16" s="489"/>
      <c r="O16" s="414"/>
      <c r="P16" s="489"/>
      <c r="Q16" s="414"/>
      <c r="R16" s="489"/>
      <c r="S16" s="414"/>
      <c r="T16" s="489"/>
      <c r="U16" s="414"/>
      <c r="V16" s="489"/>
      <c r="W16" s="414"/>
      <c r="X16" s="489"/>
      <c r="Y16" s="659"/>
      <c r="Z16" s="662"/>
      <c r="AA16" s="663"/>
      <c r="AB16" s="663"/>
      <c r="AC16" s="664"/>
      <c r="AD16" s="135" t="str">
        <f t="shared" si="0"/>
        <v/>
      </c>
    </row>
    <row r="17" spans="1:30" ht="26.1" hidden="1" customHeight="1">
      <c r="A17" s="413" t="s">
        <v>480</v>
      </c>
      <c r="B17" s="414"/>
      <c r="C17" s="414"/>
      <c r="D17" s="414"/>
      <c r="E17" s="414"/>
      <c r="F17" s="489"/>
      <c r="G17" s="414"/>
      <c r="H17" s="489"/>
      <c r="I17" s="414"/>
      <c r="J17" s="489"/>
      <c r="K17" s="414"/>
      <c r="L17" s="489"/>
      <c r="M17" s="414"/>
      <c r="N17" s="489"/>
      <c r="O17" s="414"/>
      <c r="P17" s="489"/>
      <c r="Q17" s="414"/>
      <c r="R17" s="489"/>
      <c r="S17" s="414"/>
      <c r="T17" s="489"/>
      <c r="U17" s="414"/>
      <c r="V17" s="489"/>
      <c r="W17" s="414"/>
      <c r="X17" s="489"/>
      <c r="Y17" s="659"/>
      <c r="Z17" s="662"/>
      <c r="AA17" s="663"/>
      <c r="AB17" s="663"/>
      <c r="AC17" s="664"/>
      <c r="AD17" s="135" t="str">
        <f t="shared" si="0"/>
        <v/>
      </c>
    </row>
    <row r="18" spans="1:30" ht="26.1" hidden="1" customHeight="1">
      <c r="A18" s="413" t="s">
        <v>504</v>
      </c>
      <c r="B18" s="414"/>
      <c r="C18" s="414"/>
      <c r="D18" s="414"/>
      <c r="E18" s="414"/>
      <c r="F18" s="489"/>
      <c r="G18" s="414"/>
      <c r="H18" s="489"/>
      <c r="I18" s="414"/>
      <c r="J18" s="489"/>
      <c r="K18" s="414"/>
      <c r="L18" s="489"/>
      <c r="M18" s="414"/>
      <c r="N18" s="489"/>
      <c r="O18" s="414"/>
      <c r="P18" s="489"/>
      <c r="Q18" s="414"/>
      <c r="R18" s="489"/>
      <c r="S18" s="414"/>
      <c r="T18" s="489"/>
      <c r="U18" s="414"/>
      <c r="V18" s="489"/>
      <c r="W18" s="414"/>
      <c r="X18" s="489"/>
      <c r="Y18" s="659"/>
      <c r="Z18" s="662"/>
      <c r="AA18" s="663"/>
      <c r="AB18" s="663"/>
      <c r="AC18" s="664"/>
      <c r="AD18" s="135" t="str">
        <f t="shared" si="0"/>
        <v/>
      </c>
    </row>
    <row r="19" spans="1:30" ht="26.1" hidden="1" customHeight="1">
      <c r="A19" s="413" t="s">
        <v>1236</v>
      </c>
      <c r="B19" s="414"/>
      <c r="C19" s="414"/>
      <c r="D19" s="414"/>
      <c r="E19" s="414"/>
      <c r="F19" s="489"/>
      <c r="G19" s="414"/>
      <c r="H19" s="489"/>
      <c r="I19" s="414"/>
      <c r="J19" s="489"/>
      <c r="K19" s="414"/>
      <c r="L19" s="489"/>
      <c r="M19" s="414"/>
      <c r="N19" s="489"/>
      <c r="O19" s="414"/>
      <c r="P19" s="489"/>
      <c r="Q19" s="414"/>
      <c r="R19" s="489"/>
      <c r="S19" s="414"/>
      <c r="T19" s="489"/>
      <c r="U19" s="414"/>
      <c r="V19" s="489"/>
      <c r="W19" s="414"/>
      <c r="X19" s="489"/>
      <c r="Y19" s="659"/>
      <c r="Z19" s="662"/>
      <c r="AA19" s="663"/>
      <c r="AB19" s="663"/>
      <c r="AC19" s="664"/>
      <c r="AD19" s="135" t="str">
        <f t="shared" si="0"/>
        <v/>
      </c>
    </row>
    <row r="20" spans="1:30" ht="26.1" hidden="1" customHeight="1">
      <c r="A20" s="413" t="s">
        <v>509</v>
      </c>
      <c r="B20" s="414"/>
      <c r="C20" s="414"/>
      <c r="D20" s="414"/>
      <c r="E20" s="414"/>
      <c r="F20" s="489"/>
      <c r="G20" s="414"/>
      <c r="H20" s="489"/>
      <c r="I20" s="414"/>
      <c r="J20" s="489"/>
      <c r="K20" s="414"/>
      <c r="L20" s="489"/>
      <c r="M20" s="414"/>
      <c r="N20" s="489"/>
      <c r="O20" s="414"/>
      <c r="P20" s="489"/>
      <c r="Q20" s="414"/>
      <c r="R20" s="489"/>
      <c r="S20" s="414"/>
      <c r="T20" s="489"/>
      <c r="U20" s="414"/>
      <c r="V20" s="489"/>
      <c r="W20" s="414"/>
      <c r="X20" s="489"/>
      <c r="Y20" s="659"/>
      <c r="Z20" s="662"/>
      <c r="AA20" s="663"/>
      <c r="AB20" s="663"/>
      <c r="AC20" s="664"/>
      <c r="AD20" s="135" t="str">
        <f t="shared" si="0"/>
        <v/>
      </c>
    </row>
    <row r="21" spans="1:30" ht="26.1" hidden="1" customHeight="1">
      <c r="A21" s="413" t="s">
        <v>1237</v>
      </c>
      <c r="B21" s="414"/>
      <c r="C21" s="414"/>
      <c r="D21" s="414"/>
      <c r="E21" s="414"/>
      <c r="F21" s="489"/>
      <c r="G21" s="414"/>
      <c r="H21" s="489"/>
      <c r="I21" s="414"/>
      <c r="J21" s="489"/>
      <c r="K21" s="414"/>
      <c r="L21" s="489"/>
      <c r="M21" s="414"/>
      <c r="N21" s="489"/>
      <c r="O21" s="414"/>
      <c r="P21" s="489"/>
      <c r="Q21" s="414"/>
      <c r="R21" s="489"/>
      <c r="S21" s="414"/>
      <c r="T21" s="489"/>
      <c r="U21" s="414"/>
      <c r="V21" s="489"/>
      <c r="W21" s="414"/>
      <c r="X21" s="489"/>
      <c r="Y21" s="659"/>
      <c r="Z21" s="662"/>
      <c r="AA21" s="663"/>
      <c r="AB21" s="663"/>
      <c r="AC21" s="664"/>
      <c r="AD21" s="135" t="str">
        <f t="shared" si="0"/>
        <v/>
      </c>
    </row>
    <row r="22" spans="1:30" ht="26.1" hidden="1" customHeight="1">
      <c r="A22" s="413" t="s">
        <v>1238</v>
      </c>
      <c r="B22" s="414"/>
      <c r="C22" s="414"/>
      <c r="D22" s="414"/>
      <c r="E22" s="414"/>
      <c r="F22" s="489"/>
      <c r="G22" s="414"/>
      <c r="H22" s="489"/>
      <c r="I22" s="414"/>
      <c r="J22" s="489"/>
      <c r="K22" s="414"/>
      <c r="L22" s="489"/>
      <c r="M22" s="414"/>
      <c r="N22" s="489"/>
      <c r="O22" s="414"/>
      <c r="P22" s="489"/>
      <c r="Q22" s="414"/>
      <c r="R22" s="489"/>
      <c r="S22" s="414"/>
      <c r="T22" s="489"/>
      <c r="U22" s="414"/>
      <c r="V22" s="489"/>
      <c r="W22" s="414"/>
      <c r="X22" s="489"/>
      <c r="Y22" s="659"/>
      <c r="Z22" s="662"/>
      <c r="AA22" s="663"/>
      <c r="AB22" s="663"/>
      <c r="AC22" s="664"/>
      <c r="AD22" s="135" t="str">
        <f t="shared" si="0"/>
        <v/>
      </c>
    </row>
    <row r="23" spans="1:30" ht="26.1" hidden="1" customHeight="1">
      <c r="A23" s="413" t="s">
        <v>1239</v>
      </c>
      <c r="B23" s="414"/>
      <c r="C23" s="414"/>
      <c r="D23" s="414"/>
      <c r="E23" s="414"/>
      <c r="F23" s="489"/>
      <c r="G23" s="414"/>
      <c r="H23" s="489"/>
      <c r="I23" s="414"/>
      <c r="J23" s="489"/>
      <c r="K23" s="414"/>
      <c r="L23" s="489"/>
      <c r="M23" s="414"/>
      <c r="N23" s="489"/>
      <c r="O23" s="414"/>
      <c r="P23" s="489"/>
      <c r="Q23" s="414"/>
      <c r="R23" s="489"/>
      <c r="S23" s="414"/>
      <c r="T23" s="489"/>
      <c r="U23" s="414"/>
      <c r="V23" s="489"/>
      <c r="W23" s="414"/>
      <c r="X23" s="489"/>
      <c r="Y23" s="659"/>
      <c r="Z23" s="662"/>
      <c r="AA23" s="663"/>
      <c r="AB23" s="663"/>
      <c r="AC23" s="664"/>
      <c r="AD23" s="135" t="str">
        <f t="shared" si="0"/>
        <v/>
      </c>
    </row>
    <row r="24" spans="1:30" ht="26.1" hidden="1" customHeight="1">
      <c r="A24" s="413" t="s">
        <v>1240</v>
      </c>
      <c r="B24" s="414"/>
      <c r="C24" s="414"/>
      <c r="D24" s="414"/>
      <c r="E24" s="414"/>
      <c r="F24" s="489"/>
      <c r="G24" s="414"/>
      <c r="H24" s="489"/>
      <c r="I24" s="414"/>
      <c r="J24" s="489"/>
      <c r="K24" s="414"/>
      <c r="L24" s="489"/>
      <c r="M24" s="414"/>
      <c r="N24" s="489"/>
      <c r="O24" s="414"/>
      <c r="P24" s="489"/>
      <c r="Q24" s="414"/>
      <c r="R24" s="489"/>
      <c r="S24" s="414"/>
      <c r="T24" s="489"/>
      <c r="U24" s="414"/>
      <c r="V24" s="489"/>
      <c r="W24" s="414"/>
      <c r="X24" s="489"/>
      <c r="Y24" s="659"/>
      <c r="Z24" s="662"/>
      <c r="AA24" s="663"/>
      <c r="AB24" s="663"/>
      <c r="AC24" s="664"/>
      <c r="AD24" s="135" t="str">
        <f t="shared" si="0"/>
        <v/>
      </c>
    </row>
    <row r="25" spans="1:30" ht="26.1" hidden="1" customHeight="1">
      <c r="A25" s="413" t="s">
        <v>574</v>
      </c>
      <c r="B25" s="414"/>
      <c r="C25" s="414"/>
      <c r="D25" s="414"/>
      <c r="E25" s="414"/>
      <c r="F25" s="489"/>
      <c r="G25" s="414"/>
      <c r="H25" s="489"/>
      <c r="I25" s="414"/>
      <c r="J25" s="489"/>
      <c r="K25" s="414"/>
      <c r="L25" s="489"/>
      <c r="M25" s="414"/>
      <c r="N25" s="489"/>
      <c r="O25" s="414"/>
      <c r="P25" s="489"/>
      <c r="Q25" s="414"/>
      <c r="R25" s="489"/>
      <c r="S25" s="414"/>
      <c r="T25" s="489"/>
      <c r="U25" s="414"/>
      <c r="V25" s="489"/>
      <c r="W25" s="414"/>
      <c r="X25" s="489"/>
      <c r="Y25" s="659"/>
      <c r="Z25" s="662"/>
      <c r="AA25" s="663"/>
      <c r="AB25" s="663"/>
      <c r="AC25" s="664"/>
      <c r="AD25" s="135" t="str">
        <f t="shared" si="0"/>
        <v/>
      </c>
    </row>
    <row r="26" spans="1:30" ht="26.1" hidden="1" customHeight="1">
      <c r="A26" s="413" t="s">
        <v>578</v>
      </c>
      <c r="B26" s="414"/>
      <c r="C26" s="414"/>
      <c r="D26" s="414"/>
      <c r="E26" s="414"/>
      <c r="F26" s="489"/>
      <c r="G26" s="414"/>
      <c r="H26" s="489"/>
      <c r="I26" s="414"/>
      <c r="J26" s="489"/>
      <c r="K26" s="414"/>
      <c r="L26" s="489"/>
      <c r="M26" s="414"/>
      <c r="N26" s="489"/>
      <c r="O26" s="414"/>
      <c r="P26" s="489"/>
      <c r="Q26" s="414"/>
      <c r="R26" s="489"/>
      <c r="S26" s="414"/>
      <c r="T26" s="489"/>
      <c r="U26" s="414"/>
      <c r="V26" s="489"/>
      <c r="W26" s="414"/>
      <c r="X26" s="489"/>
      <c r="Y26" s="659"/>
      <c r="Z26" s="662"/>
      <c r="AA26" s="663"/>
      <c r="AB26" s="663"/>
      <c r="AC26" s="664"/>
      <c r="AD26" s="135" t="str">
        <f t="shared" si="0"/>
        <v/>
      </c>
    </row>
    <row r="27" spans="1:30" ht="26.1" hidden="1" customHeight="1">
      <c r="A27" s="413" t="s">
        <v>799</v>
      </c>
      <c r="B27" s="414"/>
      <c r="C27" s="414"/>
      <c r="D27" s="414"/>
      <c r="E27" s="414"/>
      <c r="F27" s="489"/>
      <c r="G27" s="414"/>
      <c r="H27" s="489"/>
      <c r="I27" s="414"/>
      <c r="J27" s="489"/>
      <c r="K27" s="414"/>
      <c r="L27" s="489"/>
      <c r="M27" s="414"/>
      <c r="N27" s="489"/>
      <c r="O27" s="414"/>
      <c r="P27" s="489"/>
      <c r="Q27" s="414"/>
      <c r="R27" s="489"/>
      <c r="S27" s="414"/>
      <c r="T27" s="489"/>
      <c r="U27" s="414"/>
      <c r="V27" s="489"/>
      <c r="W27" s="414"/>
      <c r="X27" s="489"/>
      <c r="Y27" s="659"/>
      <c r="Z27" s="662"/>
      <c r="AA27" s="663"/>
      <c r="AB27" s="663"/>
      <c r="AC27" s="664"/>
      <c r="AD27" s="135" t="str">
        <f t="shared" si="0"/>
        <v/>
      </c>
    </row>
    <row r="28" spans="1:30" ht="26.1" hidden="1" customHeight="1">
      <c r="A28" s="413" t="s">
        <v>584</v>
      </c>
      <c r="B28" s="414"/>
      <c r="C28" s="414"/>
      <c r="D28" s="414"/>
      <c r="E28" s="414"/>
      <c r="F28" s="489"/>
      <c r="G28" s="414"/>
      <c r="H28" s="489"/>
      <c r="I28" s="414"/>
      <c r="J28" s="489"/>
      <c r="K28" s="414"/>
      <c r="L28" s="489"/>
      <c r="M28" s="414"/>
      <c r="N28" s="489"/>
      <c r="O28" s="414"/>
      <c r="P28" s="489"/>
      <c r="Q28" s="414"/>
      <c r="R28" s="489"/>
      <c r="S28" s="414"/>
      <c r="T28" s="489"/>
      <c r="U28" s="414"/>
      <c r="V28" s="489"/>
      <c r="W28" s="414"/>
      <c r="X28" s="489"/>
      <c r="Y28" s="659"/>
      <c r="Z28" s="662"/>
      <c r="AA28" s="663"/>
      <c r="AB28" s="663"/>
      <c r="AC28" s="664"/>
      <c r="AD28" s="135" t="str">
        <f t="shared" si="0"/>
        <v/>
      </c>
    </row>
    <row r="29" spans="1:30" ht="26.1" hidden="1" customHeight="1">
      <c r="A29" s="413" t="s">
        <v>1241</v>
      </c>
      <c r="B29" s="414"/>
      <c r="C29" s="414"/>
      <c r="D29" s="414"/>
      <c r="E29" s="414"/>
      <c r="F29" s="489"/>
      <c r="G29" s="414"/>
      <c r="H29" s="489"/>
      <c r="I29" s="414"/>
      <c r="J29" s="489"/>
      <c r="K29" s="414"/>
      <c r="L29" s="489"/>
      <c r="M29" s="414"/>
      <c r="N29" s="489"/>
      <c r="O29" s="414"/>
      <c r="P29" s="489"/>
      <c r="Q29" s="414"/>
      <c r="R29" s="489"/>
      <c r="S29" s="414"/>
      <c r="T29" s="489"/>
      <c r="U29" s="414"/>
      <c r="V29" s="489"/>
      <c r="W29" s="414"/>
      <c r="X29" s="489"/>
      <c r="Y29" s="659"/>
      <c r="Z29" s="662"/>
      <c r="AA29" s="663"/>
      <c r="AB29" s="663"/>
      <c r="AC29" s="664"/>
      <c r="AD29" s="135" t="str">
        <f t="shared" si="0"/>
        <v/>
      </c>
    </row>
    <row r="30" spans="1:30" ht="26.1" hidden="1" customHeight="1">
      <c r="A30" s="413" t="s">
        <v>592</v>
      </c>
      <c r="B30" s="414"/>
      <c r="C30" s="414"/>
      <c r="D30" s="414"/>
      <c r="E30" s="414"/>
      <c r="F30" s="489"/>
      <c r="G30" s="414"/>
      <c r="H30" s="489"/>
      <c r="I30" s="414"/>
      <c r="J30" s="489"/>
      <c r="K30" s="414"/>
      <c r="L30" s="489"/>
      <c r="M30" s="414"/>
      <c r="N30" s="489"/>
      <c r="O30" s="414"/>
      <c r="P30" s="489"/>
      <c r="Q30" s="414"/>
      <c r="R30" s="489"/>
      <c r="S30" s="414"/>
      <c r="T30" s="489"/>
      <c r="U30" s="414"/>
      <c r="V30" s="489"/>
      <c r="W30" s="414"/>
      <c r="X30" s="489"/>
      <c r="Y30" s="659"/>
      <c r="Z30" s="662"/>
      <c r="AA30" s="663"/>
      <c r="AB30" s="663"/>
      <c r="AC30" s="664"/>
      <c r="AD30" s="135" t="str">
        <f t="shared" si="0"/>
        <v/>
      </c>
    </row>
    <row r="31" spans="1:30" ht="26.1" hidden="1" customHeight="1">
      <c r="A31" s="413" t="s">
        <v>1100</v>
      </c>
      <c r="B31" s="414"/>
      <c r="C31" s="414"/>
      <c r="D31" s="414"/>
      <c r="E31" s="414"/>
      <c r="F31" s="489"/>
      <c r="G31" s="414"/>
      <c r="H31" s="489"/>
      <c r="I31" s="414"/>
      <c r="J31" s="489"/>
      <c r="K31" s="414"/>
      <c r="L31" s="489"/>
      <c r="M31" s="414"/>
      <c r="N31" s="489"/>
      <c r="O31" s="414"/>
      <c r="P31" s="489"/>
      <c r="Q31" s="414"/>
      <c r="R31" s="489"/>
      <c r="S31" s="414"/>
      <c r="T31" s="489"/>
      <c r="U31" s="414"/>
      <c r="V31" s="489"/>
      <c r="W31" s="414"/>
      <c r="X31" s="489"/>
      <c r="Y31" s="659"/>
      <c r="Z31" s="662"/>
      <c r="AA31" s="663"/>
      <c r="AB31" s="663"/>
      <c r="AC31" s="664"/>
      <c r="AD31" s="135" t="str">
        <f t="shared" si="0"/>
        <v/>
      </c>
    </row>
    <row r="32" spans="1:30" ht="26.1" hidden="1" customHeight="1">
      <c r="A32" s="413" t="s">
        <v>750</v>
      </c>
      <c r="B32" s="414"/>
      <c r="C32" s="414"/>
      <c r="D32" s="414"/>
      <c r="E32" s="414"/>
      <c r="F32" s="489"/>
      <c r="G32" s="414"/>
      <c r="H32" s="489"/>
      <c r="I32" s="414"/>
      <c r="J32" s="489"/>
      <c r="K32" s="414"/>
      <c r="L32" s="489"/>
      <c r="M32" s="414"/>
      <c r="N32" s="489"/>
      <c r="O32" s="414"/>
      <c r="P32" s="489"/>
      <c r="Q32" s="414"/>
      <c r="R32" s="489"/>
      <c r="S32" s="414"/>
      <c r="T32" s="489"/>
      <c r="U32" s="414"/>
      <c r="V32" s="489"/>
      <c r="W32" s="414"/>
      <c r="X32" s="489"/>
      <c r="Y32" s="659"/>
      <c r="Z32" s="662"/>
      <c r="AA32" s="663"/>
      <c r="AB32" s="663"/>
      <c r="AC32" s="664"/>
      <c r="AD32" s="135" t="str">
        <f t="shared" si="0"/>
        <v/>
      </c>
    </row>
    <row r="33" spans="1:30" ht="26.1" hidden="1" customHeight="1">
      <c r="A33" s="413" t="s">
        <v>1242</v>
      </c>
      <c r="B33" s="414"/>
      <c r="C33" s="414"/>
      <c r="D33" s="414"/>
      <c r="E33" s="414"/>
      <c r="F33" s="489"/>
      <c r="G33" s="414"/>
      <c r="H33" s="489"/>
      <c r="I33" s="414"/>
      <c r="J33" s="489"/>
      <c r="K33" s="414"/>
      <c r="L33" s="489"/>
      <c r="M33" s="414"/>
      <c r="N33" s="489"/>
      <c r="O33" s="414"/>
      <c r="P33" s="489"/>
      <c r="Q33" s="414"/>
      <c r="R33" s="489"/>
      <c r="S33" s="414"/>
      <c r="T33" s="489"/>
      <c r="U33" s="414"/>
      <c r="V33" s="489"/>
      <c r="W33" s="414"/>
      <c r="X33" s="489"/>
      <c r="Y33" s="659"/>
      <c r="Z33" s="662"/>
      <c r="AA33" s="663"/>
      <c r="AB33" s="663"/>
      <c r="AC33" s="664"/>
      <c r="AD33" s="135" t="str">
        <f t="shared" si="0"/>
        <v/>
      </c>
    </row>
    <row r="34" spans="1:30" ht="26.1" hidden="1" customHeight="1">
      <c r="A34" s="413" t="s">
        <v>767</v>
      </c>
      <c r="B34" s="414"/>
      <c r="C34" s="414"/>
      <c r="D34" s="414"/>
      <c r="E34" s="414"/>
      <c r="F34" s="489"/>
      <c r="G34" s="414"/>
      <c r="H34" s="489"/>
      <c r="I34" s="414"/>
      <c r="J34" s="489"/>
      <c r="K34" s="414"/>
      <c r="L34" s="489"/>
      <c r="M34" s="414"/>
      <c r="N34" s="489"/>
      <c r="O34" s="414"/>
      <c r="P34" s="489"/>
      <c r="Q34" s="414"/>
      <c r="R34" s="489"/>
      <c r="S34" s="414"/>
      <c r="T34" s="489"/>
      <c r="U34" s="414"/>
      <c r="V34" s="489"/>
      <c r="W34" s="414"/>
      <c r="X34" s="489"/>
      <c r="Y34" s="659"/>
      <c r="Z34" s="662"/>
      <c r="AA34" s="663"/>
      <c r="AB34" s="663"/>
      <c r="AC34" s="664"/>
      <c r="AD34" s="135" t="str">
        <f t="shared" si="0"/>
        <v/>
      </c>
    </row>
    <row r="35" spans="1:30" ht="26.1" hidden="1" customHeight="1">
      <c r="A35" s="413" t="s">
        <v>771</v>
      </c>
      <c r="B35" s="414"/>
      <c r="C35" s="414"/>
      <c r="D35" s="414"/>
      <c r="E35" s="414"/>
      <c r="F35" s="489"/>
      <c r="G35" s="414"/>
      <c r="H35" s="489"/>
      <c r="I35" s="414"/>
      <c r="J35" s="489"/>
      <c r="K35" s="414"/>
      <c r="L35" s="489"/>
      <c r="M35" s="414"/>
      <c r="N35" s="489"/>
      <c r="O35" s="414"/>
      <c r="P35" s="489"/>
      <c r="Q35" s="414"/>
      <c r="R35" s="489"/>
      <c r="S35" s="414"/>
      <c r="T35" s="489"/>
      <c r="U35" s="414"/>
      <c r="V35" s="489"/>
      <c r="W35" s="414"/>
      <c r="X35" s="489"/>
      <c r="Y35" s="659"/>
      <c r="Z35" s="662"/>
      <c r="AA35" s="663"/>
      <c r="AB35" s="663"/>
      <c r="AC35" s="664"/>
      <c r="AD35" s="135" t="str">
        <f t="shared" si="0"/>
        <v/>
      </c>
    </row>
    <row r="36" spans="1:30" ht="26.1" hidden="1" customHeight="1">
      <c r="A36" s="413" t="s">
        <v>773</v>
      </c>
      <c r="B36" s="414"/>
      <c r="C36" s="414"/>
      <c r="D36" s="414"/>
      <c r="E36" s="414"/>
      <c r="F36" s="489"/>
      <c r="G36" s="414"/>
      <c r="H36" s="489"/>
      <c r="I36" s="414"/>
      <c r="J36" s="489"/>
      <c r="K36" s="414"/>
      <c r="L36" s="489"/>
      <c r="M36" s="414"/>
      <c r="N36" s="489"/>
      <c r="O36" s="414"/>
      <c r="P36" s="489"/>
      <c r="Q36" s="414"/>
      <c r="R36" s="489"/>
      <c r="S36" s="414"/>
      <c r="T36" s="489"/>
      <c r="U36" s="414"/>
      <c r="V36" s="489"/>
      <c r="W36" s="414"/>
      <c r="X36" s="489"/>
      <c r="Y36" s="659"/>
      <c r="Z36" s="662"/>
      <c r="AA36" s="663"/>
      <c r="AB36" s="663"/>
      <c r="AC36" s="664"/>
      <c r="AD36" s="135" t="str">
        <f t="shared" si="0"/>
        <v/>
      </c>
    </row>
    <row r="37" spans="1:30" ht="26.1" hidden="1" customHeight="1">
      <c r="A37" s="413" t="s">
        <v>1243</v>
      </c>
      <c r="B37" s="414"/>
      <c r="C37" s="414"/>
      <c r="D37" s="414"/>
      <c r="E37" s="414"/>
      <c r="F37" s="489"/>
      <c r="G37" s="414"/>
      <c r="H37" s="489"/>
      <c r="I37" s="414"/>
      <c r="J37" s="489"/>
      <c r="K37" s="414"/>
      <c r="L37" s="489"/>
      <c r="M37" s="414"/>
      <c r="N37" s="489"/>
      <c r="O37" s="414"/>
      <c r="P37" s="489"/>
      <c r="Q37" s="414"/>
      <c r="R37" s="489"/>
      <c r="S37" s="414"/>
      <c r="T37" s="489"/>
      <c r="U37" s="414"/>
      <c r="V37" s="489"/>
      <c r="W37" s="414"/>
      <c r="X37" s="489"/>
      <c r="Y37" s="659"/>
      <c r="Z37" s="662"/>
      <c r="AA37" s="663"/>
      <c r="AB37" s="663"/>
      <c r="AC37" s="664"/>
      <c r="AD37" s="135" t="str">
        <f t="shared" si="0"/>
        <v/>
      </c>
    </row>
    <row r="38" spans="1:30" ht="26.1" hidden="1" customHeight="1">
      <c r="A38" s="413" t="s">
        <v>1244</v>
      </c>
      <c r="B38" s="414"/>
      <c r="C38" s="414"/>
      <c r="D38" s="414"/>
      <c r="E38" s="414"/>
      <c r="F38" s="489"/>
      <c r="G38" s="414"/>
      <c r="H38" s="489"/>
      <c r="I38" s="414"/>
      <c r="J38" s="489"/>
      <c r="K38" s="414"/>
      <c r="L38" s="489"/>
      <c r="M38" s="414"/>
      <c r="N38" s="489"/>
      <c r="O38" s="414"/>
      <c r="P38" s="489"/>
      <c r="Q38" s="414"/>
      <c r="R38" s="489"/>
      <c r="S38" s="414"/>
      <c r="T38" s="489"/>
      <c r="U38" s="414"/>
      <c r="V38" s="489"/>
      <c r="W38" s="414"/>
      <c r="X38" s="489"/>
      <c r="Y38" s="659"/>
      <c r="Z38" s="662"/>
      <c r="AA38" s="663"/>
      <c r="AB38" s="663"/>
      <c r="AC38" s="664"/>
      <c r="AD38" s="135" t="str">
        <f t="shared" si="0"/>
        <v/>
      </c>
    </row>
    <row r="39" spans="1:30" ht="26.1" hidden="1" customHeight="1">
      <c r="A39" s="413" t="s">
        <v>844</v>
      </c>
      <c r="B39" s="414"/>
      <c r="C39" s="414"/>
      <c r="D39" s="414"/>
      <c r="E39" s="414"/>
      <c r="F39" s="489"/>
      <c r="G39" s="414"/>
      <c r="H39" s="489"/>
      <c r="I39" s="414"/>
      <c r="J39" s="489"/>
      <c r="K39" s="414"/>
      <c r="L39" s="489"/>
      <c r="M39" s="414"/>
      <c r="N39" s="489"/>
      <c r="O39" s="414"/>
      <c r="P39" s="489"/>
      <c r="Q39" s="414"/>
      <c r="R39" s="489"/>
      <c r="S39" s="414"/>
      <c r="T39" s="489"/>
      <c r="U39" s="414"/>
      <c r="V39" s="489"/>
      <c r="W39" s="414"/>
      <c r="X39" s="489"/>
      <c r="Y39" s="659"/>
      <c r="Z39" s="662"/>
      <c r="AA39" s="663"/>
      <c r="AB39" s="663"/>
      <c r="AC39" s="664"/>
      <c r="AD39" s="135" t="str">
        <f t="shared" si="0"/>
        <v/>
      </c>
    </row>
    <row r="40" spans="1:30" ht="26.1" hidden="1" customHeight="1">
      <c r="A40" s="413" t="s">
        <v>849</v>
      </c>
      <c r="B40" s="414"/>
      <c r="C40" s="414"/>
      <c r="D40" s="414"/>
      <c r="E40" s="414"/>
      <c r="F40" s="489"/>
      <c r="G40" s="414"/>
      <c r="H40" s="489"/>
      <c r="I40" s="414"/>
      <c r="J40" s="489"/>
      <c r="K40" s="414"/>
      <c r="L40" s="489"/>
      <c r="M40" s="414"/>
      <c r="N40" s="489"/>
      <c r="O40" s="414"/>
      <c r="P40" s="489"/>
      <c r="Q40" s="414"/>
      <c r="R40" s="489"/>
      <c r="S40" s="414"/>
      <c r="T40" s="489"/>
      <c r="U40" s="414"/>
      <c r="V40" s="489"/>
      <c r="W40" s="414"/>
      <c r="X40" s="489"/>
      <c r="Y40" s="659"/>
      <c r="Z40" s="662"/>
      <c r="AA40" s="663"/>
      <c r="AB40" s="663"/>
      <c r="AC40" s="664"/>
      <c r="AD40" s="135" t="str">
        <f t="shared" si="0"/>
        <v/>
      </c>
    </row>
    <row r="41" spans="1:30" ht="26.1" hidden="1" customHeight="1">
      <c r="A41" s="413" t="s">
        <v>859</v>
      </c>
      <c r="B41" s="414"/>
      <c r="C41" s="414"/>
      <c r="D41" s="414"/>
      <c r="E41" s="414"/>
      <c r="F41" s="489"/>
      <c r="G41" s="414"/>
      <c r="H41" s="489"/>
      <c r="I41" s="414"/>
      <c r="J41" s="489"/>
      <c r="K41" s="414"/>
      <c r="L41" s="489"/>
      <c r="M41" s="414"/>
      <c r="N41" s="489"/>
      <c r="O41" s="414"/>
      <c r="P41" s="489"/>
      <c r="Q41" s="414"/>
      <c r="R41" s="489"/>
      <c r="S41" s="414"/>
      <c r="T41" s="489"/>
      <c r="U41" s="414"/>
      <c r="V41" s="489"/>
      <c r="W41" s="414"/>
      <c r="X41" s="489"/>
      <c r="Y41" s="659"/>
      <c r="Z41" s="662"/>
      <c r="AA41" s="663"/>
      <c r="AB41" s="663"/>
      <c r="AC41" s="664"/>
      <c r="AD41" s="135" t="str">
        <f t="shared" si="0"/>
        <v/>
      </c>
    </row>
    <row r="42" spans="1:30" ht="26.1" hidden="1" customHeight="1">
      <c r="A42" s="413" t="s">
        <v>871</v>
      </c>
      <c r="B42" s="414"/>
      <c r="C42" s="414"/>
      <c r="D42" s="414"/>
      <c r="E42" s="414"/>
      <c r="F42" s="489"/>
      <c r="G42" s="414"/>
      <c r="H42" s="489"/>
      <c r="I42" s="414"/>
      <c r="J42" s="489"/>
      <c r="K42" s="414"/>
      <c r="L42" s="489"/>
      <c r="M42" s="414"/>
      <c r="N42" s="489"/>
      <c r="O42" s="414"/>
      <c r="P42" s="489"/>
      <c r="Q42" s="414"/>
      <c r="R42" s="489"/>
      <c r="S42" s="414"/>
      <c r="T42" s="489"/>
      <c r="U42" s="414"/>
      <c r="V42" s="489"/>
      <c r="W42" s="414"/>
      <c r="X42" s="489"/>
      <c r="Y42" s="659"/>
      <c r="Z42" s="662"/>
      <c r="AA42" s="663"/>
      <c r="AB42" s="663"/>
      <c r="AC42" s="664"/>
      <c r="AD42" s="135" t="str">
        <f t="shared" si="0"/>
        <v/>
      </c>
    </row>
    <row r="43" spans="1:30" ht="26.1" hidden="1" customHeight="1">
      <c r="A43" s="413" t="s">
        <v>1245</v>
      </c>
      <c r="B43" s="414"/>
      <c r="C43" s="414"/>
      <c r="D43" s="414"/>
      <c r="E43" s="414"/>
      <c r="F43" s="489"/>
      <c r="G43" s="414"/>
      <c r="H43" s="489"/>
      <c r="I43" s="414"/>
      <c r="J43" s="489"/>
      <c r="K43" s="414"/>
      <c r="L43" s="489"/>
      <c r="M43" s="414"/>
      <c r="N43" s="489"/>
      <c r="O43" s="414"/>
      <c r="P43" s="489"/>
      <c r="Q43" s="414"/>
      <c r="R43" s="489"/>
      <c r="S43" s="414"/>
      <c r="T43" s="489"/>
      <c r="U43" s="414"/>
      <c r="V43" s="489"/>
      <c r="W43" s="414"/>
      <c r="X43" s="489"/>
      <c r="Y43" s="659"/>
      <c r="Z43" s="662"/>
      <c r="AA43" s="663"/>
      <c r="AB43" s="663"/>
      <c r="AC43" s="664"/>
      <c r="AD43" s="135" t="str">
        <f t="shared" si="0"/>
        <v/>
      </c>
    </row>
    <row r="44" spans="1:30" ht="26.1" hidden="1" customHeight="1">
      <c r="A44" s="413" t="s">
        <v>1246</v>
      </c>
      <c r="B44" s="414"/>
      <c r="C44" s="414"/>
      <c r="D44" s="414"/>
      <c r="E44" s="414"/>
      <c r="F44" s="489"/>
      <c r="G44" s="414"/>
      <c r="H44" s="489"/>
      <c r="I44" s="414"/>
      <c r="J44" s="489"/>
      <c r="K44" s="414"/>
      <c r="L44" s="489"/>
      <c r="M44" s="414"/>
      <c r="N44" s="489"/>
      <c r="O44" s="414"/>
      <c r="P44" s="489"/>
      <c r="Q44" s="414"/>
      <c r="R44" s="489"/>
      <c r="S44" s="414"/>
      <c r="T44" s="489"/>
      <c r="U44" s="414"/>
      <c r="V44" s="489"/>
      <c r="W44" s="414"/>
      <c r="X44" s="489"/>
      <c r="Y44" s="659"/>
      <c r="Z44" s="662"/>
      <c r="AA44" s="663"/>
      <c r="AB44" s="663"/>
      <c r="AC44" s="664"/>
      <c r="AD44" s="135" t="str">
        <f t="shared" si="0"/>
        <v/>
      </c>
    </row>
    <row r="45" spans="1:30" ht="26.1" hidden="1" customHeight="1">
      <c r="A45" s="413" t="s">
        <v>1247</v>
      </c>
      <c r="B45" s="414"/>
      <c r="C45" s="414"/>
      <c r="D45" s="414"/>
      <c r="E45" s="414"/>
      <c r="F45" s="489"/>
      <c r="G45" s="414"/>
      <c r="H45" s="489"/>
      <c r="I45" s="414"/>
      <c r="J45" s="489"/>
      <c r="K45" s="414"/>
      <c r="L45" s="489"/>
      <c r="M45" s="414"/>
      <c r="N45" s="489"/>
      <c r="O45" s="414"/>
      <c r="P45" s="489"/>
      <c r="Q45" s="414"/>
      <c r="R45" s="489"/>
      <c r="S45" s="414"/>
      <c r="T45" s="489"/>
      <c r="U45" s="414"/>
      <c r="V45" s="489"/>
      <c r="W45" s="414"/>
      <c r="X45" s="489"/>
      <c r="Y45" s="659"/>
      <c r="Z45" s="662"/>
      <c r="AA45" s="663"/>
      <c r="AB45" s="663"/>
      <c r="AC45" s="664"/>
      <c r="AD45" s="135" t="str">
        <f t="shared" si="0"/>
        <v/>
      </c>
    </row>
    <row r="46" spans="1:30" ht="26.1" hidden="1" customHeight="1">
      <c r="A46" s="413" t="s">
        <v>902</v>
      </c>
      <c r="B46" s="414"/>
      <c r="C46" s="414"/>
      <c r="D46" s="414"/>
      <c r="E46" s="414"/>
      <c r="F46" s="489"/>
      <c r="G46" s="414"/>
      <c r="H46" s="489"/>
      <c r="I46" s="414"/>
      <c r="J46" s="489"/>
      <c r="K46" s="414"/>
      <c r="L46" s="489"/>
      <c r="M46" s="414"/>
      <c r="N46" s="489"/>
      <c r="O46" s="414"/>
      <c r="P46" s="489"/>
      <c r="Q46" s="414"/>
      <c r="R46" s="489"/>
      <c r="S46" s="414"/>
      <c r="T46" s="489"/>
      <c r="U46" s="414"/>
      <c r="V46" s="489"/>
      <c r="W46" s="414"/>
      <c r="X46" s="489"/>
      <c r="Y46" s="659"/>
      <c r="Z46" s="662"/>
      <c r="AA46" s="663"/>
      <c r="AB46" s="663"/>
      <c r="AC46" s="664"/>
      <c r="AD46" s="135" t="str">
        <f t="shared" si="0"/>
        <v/>
      </c>
    </row>
    <row r="47" spans="1:30" ht="26.1" hidden="1" customHeight="1">
      <c r="A47" s="413" t="s">
        <v>1248</v>
      </c>
      <c r="B47" s="414"/>
      <c r="C47" s="414"/>
      <c r="D47" s="414"/>
      <c r="E47" s="414"/>
      <c r="F47" s="489"/>
      <c r="G47" s="414"/>
      <c r="H47" s="489"/>
      <c r="I47" s="414"/>
      <c r="J47" s="489"/>
      <c r="K47" s="414"/>
      <c r="L47" s="489"/>
      <c r="M47" s="414"/>
      <c r="N47" s="489"/>
      <c r="O47" s="414"/>
      <c r="P47" s="489"/>
      <c r="Q47" s="414"/>
      <c r="R47" s="489"/>
      <c r="S47" s="414"/>
      <c r="T47" s="489"/>
      <c r="U47" s="414"/>
      <c r="V47" s="489"/>
      <c r="W47" s="414"/>
      <c r="X47" s="489"/>
      <c r="Y47" s="659"/>
      <c r="Z47" s="662"/>
      <c r="AA47" s="663"/>
      <c r="AB47" s="663"/>
      <c r="AC47" s="664"/>
      <c r="AD47" s="135" t="str">
        <f t="shared" si="0"/>
        <v/>
      </c>
    </row>
    <row r="48" spans="1:30" ht="26.1" hidden="1" customHeight="1">
      <c r="A48" s="413" t="s">
        <v>917</v>
      </c>
      <c r="B48" s="414"/>
      <c r="C48" s="414"/>
      <c r="D48" s="414"/>
      <c r="E48" s="414"/>
      <c r="F48" s="489"/>
      <c r="G48" s="414"/>
      <c r="H48" s="489"/>
      <c r="I48" s="414"/>
      <c r="J48" s="489"/>
      <c r="K48" s="414"/>
      <c r="L48" s="489"/>
      <c r="M48" s="414"/>
      <c r="N48" s="489"/>
      <c r="O48" s="414"/>
      <c r="P48" s="489"/>
      <c r="Q48" s="414"/>
      <c r="R48" s="489"/>
      <c r="S48" s="414"/>
      <c r="T48" s="489"/>
      <c r="U48" s="414"/>
      <c r="V48" s="489"/>
      <c r="W48" s="414"/>
      <c r="X48" s="489"/>
      <c r="Y48" s="659"/>
      <c r="Z48" s="662"/>
      <c r="AA48" s="663"/>
      <c r="AB48" s="663"/>
      <c r="AC48" s="664"/>
      <c r="AD48" s="135" t="str">
        <f t="shared" si="0"/>
        <v/>
      </c>
    </row>
    <row r="49" spans="1:30" ht="26.1" hidden="1" customHeight="1">
      <c r="A49" s="131" t="s">
        <v>1249</v>
      </c>
      <c r="B49" s="414"/>
      <c r="C49" s="414"/>
      <c r="D49" s="414"/>
      <c r="E49" s="414"/>
      <c r="F49" s="489"/>
      <c r="G49" s="414"/>
      <c r="H49" s="489"/>
      <c r="I49" s="414"/>
      <c r="J49" s="489"/>
      <c r="K49" s="414"/>
      <c r="L49" s="489"/>
      <c r="M49" s="414"/>
      <c r="N49" s="489"/>
      <c r="O49" s="414"/>
      <c r="P49" s="489"/>
      <c r="Q49" s="414"/>
      <c r="R49" s="489"/>
      <c r="S49" s="414"/>
      <c r="T49" s="489"/>
      <c r="U49" s="414"/>
      <c r="V49" s="489"/>
      <c r="W49" s="414"/>
      <c r="X49" s="489"/>
      <c r="Y49" s="659"/>
      <c r="Z49" s="662"/>
      <c r="AA49" s="663"/>
      <c r="AB49" s="663"/>
      <c r="AC49" s="664"/>
      <c r="AD49" s="135" t="str">
        <f t="shared" si="0"/>
        <v/>
      </c>
    </row>
    <row r="50" spans="1:30" ht="26.1" hidden="1" customHeight="1">
      <c r="A50" s="131" t="s">
        <v>1250</v>
      </c>
      <c r="B50" s="414"/>
      <c r="C50" s="414"/>
      <c r="D50" s="414"/>
      <c r="E50" s="414"/>
      <c r="F50" s="489"/>
      <c r="G50" s="414"/>
      <c r="H50" s="489"/>
      <c r="I50" s="414"/>
      <c r="J50" s="489"/>
      <c r="K50" s="414"/>
      <c r="L50" s="489"/>
      <c r="M50" s="414"/>
      <c r="N50" s="489"/>
      <c r="O50" s="414"/>
      <c r="P50" s="489"/>
      <c r="Q50" s="414"/>
      <c r="R50" s="489"/>
      <c r="S50" s="414"/>
      <c r="T50" s="489"/>
      <c r="U50" s="414"/>
      <c r="V50" s="489"/>
      <c r="W50" s="414"/>
      <c r="X50" s="489"/>
      <c r="Y50" s="659"/>
      <c r="Z50" s="662"/>
      <c r="AA50" s="663"/>
      <c r="AB50" s="663"/>
      <c r="AC50" s="664"/>
      <c r="AD50" s="135" t="str">
        <f t="shared" si="0"/>
        <v/>
      </c>
    </row>
    <row r="51" spans="1:30" ht="26.1" hidden="1" customHeight="1">
      <c r="A51" s="131" t="s">
        <v>1251</v>
      </c>
      <c r="B51" s="414"/>
      <c r="C51" s="414"/>
      <c r="D51" s="414"/>
      <c r="E51" s="414"/>
      <c r="F51" s="489"/>
      <c r="G51" s="414"/>
      <c r="H51" s="489"/>
      <c r="I51" s="414"/>
      <c r="J51" s="489"/>
      <c r="K51" s="414"/>
      <c r="L51" s="489"/>
      <c r="M51" s="414"/>
      <c r="N51" s="489"/>
      <c r="O51" s="414"/>
      <c r="P51" s="489"/>
      <c r="Q51" s="414"/>
      <c r="R51" s="489"/>
      <c r="S51" s="414"/>
      <c r="T51" s="489"/>
      <c r="U51" s="414"/>
      <c r="V51" s="489"/>
      <c r="W51" s="414"/>
      <c r="X51" s="489"/>
      <c r="Y51" s="659"/>
      <c r="Z51" s="662"/>
      <c r="AA51" s="663"/>
      <c r="AB51" s="663"/>
      <c r="AC51" s="664"/>
      <c r="AD51" s="135" t="str">
        <f t="shared" si="0"/>
        <v/>
      </c>
    </row>
    <row r="52" spans="1:30" ht="26.1" hidden="1" customHeight="1">
      <c r="A52" s="131" t="s">
        <v>1252</v>
      </c>
      <c r="B52" s="414"/>
      <c r="C52" s="414"/>
      <c r="D52" s="414"/>
      <c r="E52" s="414"/>
      <c r="F52" s="489"/>
      <c r="G52" s="414"/>
      <c r="H52" s="489"/>
      <c r="I52" s="414"/>
      <c r="J52" s="489"/>
      <c r="K52" s="414"/>
      <c r="L52" s="489"/>
      <c r="M52" s="414"/>
      <c r="N52" s="489"/>
      <c r="O52" s="414"/>
      <c r="P52" s="489"/>
      <c r="Q52" s="414"/>
      <c r="R52" s="489"/>
      <c r="S52" s="414"/>
      <c r="T52" s="489"/>
      <c r="U52" s="414"/>
      <c r="V52" s="489"/>
      <c r="W52" s="414"/>
      <c r="X52" s="489"/>
      <c r="Y52" s="659"/>
      <c r="Z52" s="662"/>
      <c r="AA52" s="663"/>
      <c r="AB52" s="663"/>
      <c r="AC52" s="664"/>
      <c r="AD52" s="135" t="str">
        <f t="shared" si="0"/>
        <v/>
      </c>
    </row>
    <row r="53" spans="1:30" ht="26.1" hidden="1" customHeight="1">
      <c r="A53" s="131" t="s">
        <v>1253</v>
      </c>
      <c r="B53" s="414"/>
      <c r="C53" s="414"/>
      <c r="D53" s="414"/>
      <c r="E53" s="414"/>
      <c r="F53" s="489"/>
      <c r="G53" s="414"/>
      <c r="H53" s="489"/>
      <c r="I53" s="414"/>
      <c r="J53" s="489"/>
      <c r="K53" s="414"/>
      <c r="L53" s="489"/>
      <c r="M53" s="414"/>
      <c r="N53" s="489"/>
      <c r="O53" s="414"/>
      <c r="P53" s="489"/>
      <c r="Q53" s="414"/>
      <c r="R53" s="489"/>
      <c r="S53" s="414"/>
      <c r="T53" s="489"/>
      <c r="U53" s="414"/>
      <c r="V53" s="489"/>
      <c r="W53" s="414"/>
      <c r="X53" s="489"/>
      <c r="Y53" s="659"/>
      <c r="Z53" s="662"/>
      <c r="AA53" s="663"/>
      <c r="AB53" s="663"/>
      <c r="AC53" s="664"/>
      <c r="AD53" s="135" t="str">
        <f t="shared" si="0"/>
        <v/>
      </c>
    </row>
    <row r="54" spans="1:30" ht="26.1" hidden="1" customHeight="1">
      <c r="A54" s="131" t="s">
        <v>1254</v>
      </c>
      <c r="B54" s="414"/>
      <c r="C54" s="414"/>
      <c r="D54" s="414"/>
      <c r="E54" s="414"/>
      <c r="F54" s="489"/>
      <c r="G54" s="414"/>
      <c r="H54" s="489"/>
      <c r="I54" s="414"/>
      <c r="J54" s="489"/>
      <c r="K54" s="414"/>
      <c r="L54" s="489"/>
      <c r="M54" s="414"/>
      <c r="N54" s="489"/>
      <c r="O54" s="414"/>
      <c r="P54" s="489"/>
      <c r="Q54" s="414"/>
      <c r="R54" s="489"/>
      <c r="S54" s="414"/>
      <c r="T54" s="489"/>
      <c r="U54" s="414"/>
      <c r="V54" s="489"/>
      <c r="W54" s="414"/>
      <c r="X54" s="489"/>
      <c r="Y54" s="659"/>
      <c r="Z54" s="662"/>
      <c r="AA54" s="663"/>
      <c r="AB54" s="663"/>
      <c r="AC54" s="664"/>
      <c r="AD54" s="135" t="str">
        <f t="shared" si="0"/>
        <v/>
      </c>
    </row>
    <row r="55" spans="1:30" ht="26.1" hidden="1" customHeight="1">
      <c r="A55" s="131" t="s">
        <v>1255</v>
      </c>
      <c r="B55" s="414"/>
      <c r="C55" s="414"/>
      <c r="D55" s="414"/>
      <c r="E55" s="414"/>
      <c r="F55" s="489"/>
      <c r="G55" s="414"/>
      <c r="H55" s="489"/>
      <c r="I55" s="414"/>
      <c r="J55" s="489"/>
      <c r="K55" s="414"/>
      <c r="L55" s="489"/>
      <c r="M55" s="414"/>
      <c r="N55" s="489"/>
      <c r="O55" s="414"/>
      <c r="P55" s="489"/>
      <c r="Q55" s="414"/>
      <c r="R55" s="489"/>
      <c r="S55" s="414"/>
      <c r="T55" s="489"/>
      <c r="U55" s="414"/>
      <c r="V55" s="489"/>
      <c r="W55" s="414"/>
      <c r="X55" s="489"/>
      <c r="Y55" s="659"/>
      <c r="Z55" s="662"/>
      <c r="AA55" s="663"/>
      <c r="AB55" s="663"/>
      <c r="AC55" s="664"/>
      <c r="AD55" s="135" t="str">
        <f t="shared" si="0"/>
        <v/>
      </c>
    </row>
    <row r="56" spans="1:30" ht="26.1" hidden="1" customHeight="1">
      <c r="A56" s="131" t="s">
        <v>1256</v>
      </c>
      <c r="B56" s="414"/>
      <c r="C56" s="414"/>
      <c r="D56" s="414"/>
      <c r="E56" s="414"/>
      <c r="F56" s="489"/>
      <c r="G56" s="414"/>
      <c r="H56" s="489"/>
      <c r="I56" s="414"/>
      <c r="J56" s="489"/>
      <c r="K56" s="414"/>
      <c r="L56" s="489"/>
      <c r="M56" s="414"/>
      <c r="N56" s="489"/>
      <c r="O56" s="414"/>
      <c r="P56" s="489"/>
      <c r="Q56" s="414"/>
      <c r="R56" s="489"/>
      <c r="S56" s="414"/>
      <c r="T56" s="489"/>
      <c r="U56" s="414"/>
      <c r="V56" s="489"/>
      <c r="W56" s="414"/>
      <c r="X56" s="489"/>
      <c r="Y56" s="659"/>
      <c r="Z56" s="662"/>
      <c r="AA56" s="663"/>
      <c r="AB56" s="663"/>
      <c r="AC56" s="664"/>
      <c r="AD56" s="135" t="str">
        <f t="shared" si="0"/>
        <v/>
      </c>
    </row>
    <row r="57" spans="1:30" ht="26.1" hidden="1" customHeight="1">
      <c r="A57" s="131" t="s">
        <v>1257</v>
      </c>
      <c r="B57" s="414"/>
      <c r="C57" s="414"/>
      <c r="D57" s="414"/>
      <c r="E57" s="414"/>
      <c r="F57" s="489"/>
      <c r="G57" s="414"/>
      <c r="H57" s="489"/>
      <c r="I57" s="414"/>
      <c r="J57" s="489"/>
      <c r="K57" s="414"/>
      <c r="L57" s="489"/>
      <c r="M57" s="414"/>
      <c r="N57" s="489"/>
      <c r="O57" s="414"/>
      <c r="P57" s="489"/>
      <c r="Q57" s="414"/>
      <c r="R57" s="489"/>
      <c r="S57" s="414"/>
      <c r="T57" s="489"/>
      <c r="U57" s="414"/>
      <c r="V57" s="489"/>
      <c r="W57" s="414"/>
      <c r="X57" s="489"/>
      <c r="Y57" s="659"/>
      <c r="Z57" s="662"/>
      <c r="AA57" s="663"/>
      <c r="AB57" s="663"/>
      <c r="AC57" s="664"/>
      <c r="AD57" s="135" t="str">
        <f t="shared" si="0"/>
        <v/>
      </c>
    </row>
    <row r="58" spans="1:30" ht="26.1" hidden="1" customHeight="1">
      <c r="A58" s="131" t="s">
        <v>1258</v>
      </c>
      <c r="B58" s="414"/>
      <c r="C58" s="414"/>
      <c r="D58" s="414"/>
      <c r="E58" s="414"/>
      <c r="F58" s="489"/>
      <c r="G58" s="414"/>
      <c r="H58" s="489"/>
      <c r="I58" s="414"/>
      <c r="J58" s="489"/>
      <c r="K58" s="414"/>
      <c r="L58" s="489"/>
      <c r="M58" s="414"/>
      <c r="N58" s="489"/>
      <c r="O58" s="414"/>
      <c r="P58" s="489"/>
      <c r="Q58" s="414"/>
      <c r="R58" s="489"/>
      <c r="S58" s="414"/>
      <c r="T58" s="489"/>
      <c r="U58" s="414"/>
      <c r="V58" s="489"/>
      <c r="W58" s="414"/>
      <c r="X58" s="489"/>
      <c r="Y58" s="659"/>
      <c r="Z58" s="662"/>
      <c r="AA58" s="663"/>
      <c r="AB58" s="663"/>
      <c r="AC58" s="664"/>
      <c r="AD58" s="135" t="str">
        <f t="shared" si="0"/>
        <v/>
      </c>
    </row>
    <row r="59" spans="1:30" ht="26.1" hidden="1" customHeight="1">
      <c r="A59" s="131" t="s">
        <v>1259</v>
      </c>
      <c r="B59" s="414"/>
      <c r="C59" s="414"/>
      <c r="D59" s="414"/>
      <c r="E59" s="414"/>
      <c r="F59" s="489"/>
      <c r="G59" s="414"/>
      <c r="H59" s="489"/>
      <c r="I59" s="414"/>
      <c r="J59" s="489"/>
      <c r="K59" s="414"/>
      <c r="L59" s="489"/>
      <c r="M59" s="414"/>
      <c r="N59" s="489"/>
      <c r="O59" s="414"/>
      <c r="P59" s="489"/>
      <c r="Q59" s="414"/>
      <c r="R59" s="489"/>
      <c r="S59" s="414"/>
      <c r="T59" s="489"/>
      <c r="U59" s="414"/>
      <c r="V59" s="489"/>
      <c r="W59" s="414"/>
      <c r="X59" s="489"/>
      <c r="Y59" s="659"/>
      <c r="Z59" s="662"/>
      <c r="AA59" s="663"/>
      <c r="AB59" s="663"/>
      <c r="AC59" s="664"/>
      <c r="AD59" s="135" t="str">
        <f t="shared" si="0"/>
        <v/>
      </c>
    </row>
    <row r="60" spans="1:30" ht="26.1" hidden="1" customHeight="1">
      <c r="A60" s="424" t="s">
        <v>986</v>
      </c>
      <c r="B60" s="414"/>
      <c r="C60" s="414"/>
      <c r="D60" s="414"/>
      <c r="E60" s="414"/>
      <c r="F60" s="489"/>
      <c r="G60" s="414"/>
      <c r="H60" s="489"/>
      <c r="I60" s="414"/>
      <c r="J60" s="489"/>
      <c r="K60" s="414"/>
      <c r="L60" s="489"/>
      <c r="M60" s="414"/>
      <c r="N60" s="489"/>
      <c r="O60" s="414"/>
      <c r="P60" s="489"/>
      <c r="Q60" s="414"/>
      <c r="R60" s="489"/>
      <c r="S60" s="414"/>
      <c r="T60" s="489"/>
      <c r="U60" s="414"/>
      <c r="V60" s="489"/>
      <c r="W60" s="414"/>
      <c r="X60" s="489"/>
      <c r="Y60" s="659"/>
      <c r="Z60" s="662"/>
      <c r="AA60" s="663"/>
      <c r="AB60" s="663"/>
      <c r="AC60" s="664"/>
      <c r="AD60" s="135" t="str">
        <f t="shared" si="0"/>
        <v/>
      </c>
    </row>
    <row r="61" spans="1:30" ht="26.1" customHeight="1">
      <c r="A61" s="430" t="s">
        <v>1170</v>
      </c>
      <c r="B61" s="414"/>
      <c r="C61" s="412"/>
      <c r="D61" s="412"/>
      <c r="E61" s="412"/>
      <c r="F61" s="423"/>
      <c r="G61" s="632"/>
      <c r="H61" s="493"/>
      <c r="I61" s="691"/>
      <c r="J61" s="488"/>
      <c r="K61" s="412"/>
      <c r="L61" s="488"/>
      <c r="M61" s="412"/>
      <c r="N61" s="423"/>
      <c r="O61" s="632"/>
      <c r="P61" s="493"/>
      <c r="Q61" s="632"/>
      <c r="R61" s="493"/>
      <c r="S61" s="632"/>
      <c r="T61" s="493"/>
      <c r="U61" s="632"/>
      <c r="V61" s="414"/>
      <c r="W61" s="414"/>
      <c r="X61" s="489"/>
      <c r="Y61" s="659"/>
      <c r="Z61" s="559">
        <f>B61+D61+F61+J61+L61+N61+P61+R61+T61+X61</f>
        <v>0</v>
      </c>
      <c r="AA61" s="558">
        <f>Z61+H61</f>
        <v>0</v>
      </c>
      <c r="AB61" s="562">
        <f>C61+E61+G61+K61+M61+O61+Q61+S61+U61+Y61</f>
        <v>0</v>
      </c>
      <c r="AC61" s="563">
        <f>AB61+I61</f>
        <v>0</v>
      </c>
      <c r="AD61" s="135" t="str">
        <f t="shared" si="0"/>
        <v/>
      </c>
    </row>
    <row r="62" spans="1:30" ht="26.1" customHeight="1" thickBot="1">
      <c r="A62" s="415" t="s">
        <v>1101</v>
      </c>
      <c r="B62" s="416">
        <f>+SUM(B7:B61)</f>
        <v>0</v>
      </c>
      <c r="C62" s="416">
        <f t="shared" ref="C62:AC62" si="1">+SUM(C7:C61)</f>
        <v>0</v>
      </c>
      <c r="D62" s="416">
        <f t="shared" si="1"/>
        <v>0</v>
      </c>
      <c r="E62" s="416">
        <f t="shared" si="1"/>
        <v>0</v>
      </c>
      <c r="F62" s="416">
        <f t="shared" si="1"/>
        <v>0</v>
      </c>
      <c r="G62" s="416">
        <f t="shared" si="1"/>
        <v>0</v>
      </c>
      <c r="H62" s="416">
        <f t="shared" si="1"/>
        <v>0</v>
      </c>
      <c r="I62" s="416">
        <f t="shared" si="1"/>
        <v>0</v>
      </c>
      <c r="J62" s="416">
        <f t="shared" si="1"/>
        <v>0</v>
      </c>
      <c r="K62" s="416">
        <f t="shared" si="1"/>
        <v>0</v>
      </c>
      <c r="L62" s="416">
        <f t="shared" si="1"/>
        <v>0</v>
      </c>
      <c r="M62" s="416">
        <f t="shared" si="1"/>
        <v>0</v>
      </c>
      <c r="N62" s="416">
        <f t="shared" si="1"/>
        <v>0</v>
      </c>
      <c r="O62" s="416">
        <f t="shared" si="1"/>
        <v>0</v>
      </c>
      <c r="P62" s="416">
        <f t="shared" si="1"/>
        <v>0</v>
      </c>
      <c r="Q62" s="416">
        <f t="shared" si="1"/>
        <v>0</v>
      </c>
      <c r="R62" s="416">
        <f t="shared" si="1"/>
        <v>0</v>
      </c>
      <c r="S62" s="416">
        <f t="shared" si="1"/>
        <v>0</v>
      </c>
      <c r="T62" s="416">
        <f t="shared" si="1"/>
        <v>0</v>
      </c>
      <c r="U62" s="416">
        <f t="shared" si="1"/>
        <v>0</v>
      </c>
      <c r="V62" s="416">
        <f t="shared" si="1"/>
        <v>0</v>
      </c>
      <c r="W62" s="416">
        <f t="shared" si="1"/>
        <v>0</v>
      </c>
      <c r="X62" s="416">
        <f t="shared" si="1"/>
        <v>0</v>
      </c>
      <c r="Y62" s="661">
        <f t="shared" si="1"/>
        <v>0</v>
      </c>
      <c r="Z62" s="665">
        <f t="shared" si="1"/>
        <v>0</v>
      </c>
      <c r="AA62" s="666">
        <f t="shared" si="1"/>
        <v>0</v>
      </c>
      <c r="AB62" s="666">
        <f t="shared" si="1"/>
        <v>0</v>
      </c>
      <c r="AC62" s="667">
        <f t="shared" si="1"/>
        <v>0</v>
      </c>
    </row>
    <row r="63" spans="1:30">
      <c r="C63" s="132"/>
      <c r="D63" s="132"/>
      <c r="E63" s="132"/>
      <c r="F63" s="132"/>
      <c r="G63" s="132"/>
      <c r="H63" s="132"/>
      <c r="I63" s="132"/>
      <c r="J63" s="132"/>
      <c r="M63" s="132"/>
      <c r="N63" s="132"/>
      <c r="O63" s="132"/>
      <c r="P63" s="132"/>
      <c r="Q63" s="132"/>
      <c r="R63" s="132"/>
      <c r="S63" s="132"/>
      <c r="T63" s="132"/>
      <c r="U63" s="132"/>
      <c r="V63" s="132"/>
    </row>
    <row r="64" spans="1:30">
      <c r="B64" s="133"/>
    </row>
    <row r="65" spans="2:27">
      <c r="B65" s="134"/>
      <c r="W65" s="132"/>
      <c r="X65" s="132"/>
      <c r="Y65" s="132"/>
      <c r="Z65" s="132"/>
      <c r="AA65" s="132"/>
    </row>
    <row r="68" spans="2:27">
      <c r="B68" s="134"/>
    </row>
    <row r="70" spans="2:27">
      <c r="B70" s="84"/>
    </row>
    <row r="71" spans="2:27" ht="13.8">
      <c r="B71" s="136"/>
    </row>
  </sheetData>
  <sheetProtection password="C3C4" sheet="1" objects="1" scenarios="1"/>
  <conditionalFormatting sqref="I1:P1">
    <cfRule type="containsText" dxfId="35" priority="5" operator="containsText" text="Errors">
      <formula>NOT(ISERROR(SEARCH("Errors",I1)))</formula>
    </cfRule>
  </conditionalFormatting>
  <conditionalFormatting sqref="G1:H1">
    <cfRule type="containsText" dxfId="34" priority="3" operator="containsText" text="Errors">
      <formula>NOT(ISERROR(SEARCH("Errors",G1)))</formula>
    </cfRule>
  </conditionalFormatting>
  <dataValidations count="4">
    <dataValidation type="list" showInputMessage="1" showErrorMessage="1" sqref="A2" xr:uid="{434DDB45-A0BC-42B3-8CDA-0D30C46DAC5B}">
      <formula1>CAU</formula1>
    </dataValidation>
    <dataValidation type="whole" allowBlank="1" showInputMessage="1" showErrorMessage="1" errorTitle="Data Validation" error="Please enter a whole number between 0 and 2147483647." sqref="W7:Y61 B7:V60 B61 V61:V62 Z7:AC60 B62:U62 W62:AC62" xr:uid="{ACB6EC48-00D9-43AF-BEAC-4BF2B729B943}">
      <formula1>0</formula1>
      <formula2>10000000000</formula2>
    </dataValidation>
    <dataValidation type="whole" allowBlank="1" showInputMessage="1" showErrorMessage="1" errorTitle="Data Validation" error="Please enter a whole number, do not use cents." sqref="C61:U61" xr:uid="{0E1AA1A5-CAD4-4EC9-AB42-B7D8389766B7}">
      <formula1>-10000000000</formula1>
      <formula2>10000000000</formula2>
    </dataValidation>
    <dataValidation type="whole" allowBlank="1" showInputMessage="1" showErrorMessage="1" errorTitle="Data Validation" error="Please enter a whole number - do not use cents." sqref="Z61:AC61" xr:uid="{97F55E21-7940-4360-A8CE-608AD9F45C36}">
      <formula1>-10000000000</formula1>
      <formula2>10000000000</formula2>
    </dataValidation>
  </dataValidations>
  <pageMargins left="0.5" right="0.5" top="0.75" bottom="1" header="0.5" footer="0.5"/>
  <pageSetup scale="48" fitToHeight="0"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136"/>
  <sheetViews>
    <sheetView workbookViewId="0">
      <pane xSplit="2" ySplit="4" topLeftCell="C86" activePane="bottomRight" state="frozen"/>
      <selection pane="topRight" activeCell="C1" sqref="C1"/>
      <selection pane="bottomLeft" activeCell="A5" sqref="A5"/>
      <selection pane="bottomRight" activeCell="B26" sqref="B26"/>
    </sheetView>
  </sheetViews>
  <sheetFormatPr defaultColWidth="9.109375" defaultRowHeight="15"/>
  <cols>
    <col min="1" max="1" width="40.44140625" style="1" customWidth="1"/>
    <col min="2" max="5" width="17.88671875" style="1" customWidth="1"/>
    <col min="6" max="6" width="13.5546875" style="176" customWidth="1"/>
    <col min="7" max="7" width="17.109375" style="204" customWidth="1"/>
    <col min="8" max="8" width="18.5546875" style="205" customWidth="1"/>
    <col min="9" max="9" width="19.33203125" style="206" customWidth="1"/>
    <col min="10" max="10" width="17" style="207" customWidth="1"/>
    <col min="11" max="11" width="17.5546875" style="94" customWidth="1"/>
    <col min="12" max="12" width="15.44140625" style="208" customWidth="1"/>
    <col min="13" max="13" width="17.44140625" style="209" customWidth="1"/>
    <col min="14" max="14" width="23.44140625" style="210" bestFit="1" customWidth="1"/>
    <col min="15" max="15" width="23.44140625" style="98" customWidth="1"/>
    <col min="16" max="17" width="23.44140625" style="208" customWidth="1"/>
    <col min="18" max="19" width="15.88671875" style="211" customWidth="1"/>
    <col min="20" max="21" width="20.6640625" style="212" customWidth="1"/>
    <col min="22" max="23" width="20.6640625" style="213" customWidth="1"/>
    <col min="24" max="24" width="94.109375" style="1" bestFit="1" customWidth="1"/>
    <col min="25" max="27" width="13" style="1" customWidth="1"/>
    <col min="28" max="28" width="20.33203125" style="1" customWidth="1"/>
    <col min="29" max="184" width="13" style="1" customWidth="1"/>
    <col min="185" max="185" width="2.33203125" style="1" customWidth="1"/>
    <col min="186" max="186" width="13" style="1" customWidth="1"/>
    <col min="187" max="189" width="2.33203125" style="1" customWidth="1"/>
    <col min="190" max="16384" width="9.109375" style="1"/>
  </cols>
  <sheetData>
    <row r="1" spans="1:28" ht="15.6">
      <c r="G1" s="177" t="s">
        <v>72</v>
      </c>
      <c r="H1" s="178" t="s">
        <v>73</v>
      </c>
      <c r="I1" s="179" t="s">
        <v>74</v>
      </c>
      <c r="J1" s="180" t="s">
        <v>75</v>
      </c>
      <c r="K1" s="181" t="s">
        <v>76</v>
      </c>
      <c r="L1" s="182" t="s">
        <v>77</v>
      </c>
      <c r="M1" s="180" t="s">
        <v>78</v>
      </c>
      <c r="N1" s="183" t="s">
        <v>79</v>
      </c>
      <c r="O1" s="184" t="s">
        <v>80</v>
      </c>
      <c r="P1" s="185"/>
      <c r="Q1" s="185" t="s">
        <v>1372</v>
      </c>
      <c r="R1" s="186"/>
      <c r="S1" s="186" t="s">
        <v>1371</v>
      </c>
      <c r="T1" s="187"/>
      <c r="U1" s="187" t="s">
        <v>1370</v>
      </c>
      <c r="V1" s="188"/>
      <c r="W1" s="318" t="s">
        <v>1372</v>
      </c>
    </row>
    <row r="2" spans="1:28" ht="15.6">
      <c r="A2" s="189"/>
      <c r="B2" s="189"/>
      <c r="C2" s="189"/>
      <c r="D2" s="189"/>
      <c r="E2" s="189"/>
      <c r="F2" s="190"/>
      <c r="G2" s="177" t="s">
        <v>81</v>
      </c>
      <c r="H2" s="178" t="s">
        <v>82</v>
      </c>
      <c r="I2" s="179" t="s">
        <v>83</v>
      </c>
      <c r="J2" s="180" t="s">
        <v>84</v>
      </c>
      <c r="K2" s="181" t="s">
        <v>85</v>
      </c>
      <c r="L2" s="182" t="s">
        <v>86</v>
      </c>
      <c r="M2" s="180" t="s">
        <v>87</v>
      </c>
      <c r="N2" s="183" t="s">
        <v>88</v>
      </c>
      <c r="O2" s="184" t="s">
        <v>89</v>
      </c>
      <c r="P2" s="182" t="s">
        <v>90</v>
      </c>
      <c r="Q2" s="182" t="s">
        <v>90</v>
      </c>
      <c r="R2" s="186" t="s">
        <v>91</v>
      </c>
      <c r="S2" s="186" t="s">
        <v>91</v>
      </c>
      <c r="T2" s="191" t="s">
        <v>92</v>
      </c>
      <c r="U2" s="191" t="s">
        <v>92</v>
      </c>
      <c r="V2" s="319" t="s">
        <v>93</v>
      </c>
      <c r="W2" s="319" t="s">
        <v>93</v>
      </c>
    </row>
    <row r="3" spans="1:28" ht="15.6">
      <c r="A3" s="189" t="s">
        <v>94</v>
      </c>
      <c r="B3" s="189" t="s">
        <v>95</v>
      </c>
      <c r="C3" s="189" t="s">
        <v>96</v>
      </c>
      <c r="D3" s="189" t="s">
        <v>97</v>
      </c>
      <c r="E3" s="189" t="s">
        <v>98</v>
      </c>
      <c r="F3" s="190" t="s">
        <v>99</v>
      </c>
      <c r="G3" s="177" t="s">
        <v>100</v>
      </c>
      <c r="H3" s="178" t="s">
        <v>100</v>
      </c>
      <c r="I3" s="179" t="s">
        <v>100</v>
      </c>
      <c r="J3" s="180" t="s">
        <v>100</v>
      </c>
      <c r="K3" s="181" t="s">
        <v>100</v>
      </c>
      <c r="L3" s="182" t="s">
        <v>101</v>
      </c>
      <c r="M3" s="180" t="s">
        <v>102</v>
      </c>
      <c r="N3" s="183" t="s">
        <v>103</v>
      </c>
      <c r="O3" s="184" t="s">
        <v>104</v>
      </c>
      <c r="P3" s="192" t="s">
        <v>1713</v>
      </c>
      <c r="Q3" s="192" t="s">
        <v>1368</v>
      </c>
      <c r="R3" s="193" t="s">
        <v>1713</v>
      </c>
      <c r="S3" s="193" t="s">
        <v>1368</v>
      </c>
      <c r="T3" s="194" t="s">
        <v>1713</v>
      </c>
      <c r="U3" s="194" t="s">
        <v>1368</v>
      </c>
      <c r="V3" s="760" t="s">
        <v>105</v>
      </c>
      <c r="W3" s="760" t="s">
        <v>1368</v>
      </c>
    </row>
    <row r="4" spans="1:28" ht="15.6">
      <c r="A4" s="189"/>
      <c r="B4" s="189"/>
      <c r="C4" s="189"/>
      <c r="D4" s="189"/>
      <c r="E4" s="189"/>
      <c r="F4" s="201"/>
      <c r="G4" s="177"/>
      <c r="H4" s="178"/>
      <c r="I4" s="179"/>
      <c r="J4" s="180"/>
      <c r="K4" s="181"/>
      <c r="L4" s="182"/>
      <c r="M4" s="180"/>
      <c r="N4" s="183"/>
      <c r="O4" s="184"/>
      <c r="P4" s="195"/>
      <c r="Q4" s="195"/>
      <c r="R4" s="196"/>
      <c r="S4" s="196"/>
      <c r="T4" s="197"/>
      <c r="U4" s="197"/>
      <c r="V4" s="760"/>
      <c r="W4" s="760"/>
    </row>
    <row r="5" spans="1:28" ht="15.6">
      <c r="A5" s="360" t="s">
        <v>106</v>
      </c>
      <c r="B5" s="483" t="s">
        <v>50</v>
      </c>
      <c r="C5" s="198"/>
      <c r="D5" s="198"/>
      <c r="E5" s="198"/>
      <c r="F5" s="201">
        <v>100</v>
      </c>
      <c r="G5" s="326">
        <v>35685</v>
      </c>
      <c r="H5" s="327">
        <v>83298</v>
      </c>
      <c r="I5" s="328">
        <v>24490</v>
      </c>
      <c r="J5" s="329">
        <v>2695</v>
      </c>
      <c r="K5" s="330">
        <v>15102</v>
      </c>
      <c r="L5" s="331">
        <v>5512</v>
      </c>
      <c r="M5" s="332">
        <v>13473</v>
      </c>
      <c r="N5" s="333">
        <v>0</v>
      </c>
      <c r="O5" s="334">
        <v>10185</v>
      </c>
      <c r="P5" s="320">
        <v>4437</v>
      </c>
      <c r="Q5" s="320">
        <v>12968</v>
      </c>
      <c r="R5" s="321">
        <v>0</v>
      </c>
      <c r="S5" s="321">
        <v>0</v>
      </c>
      <c r="T5" s="322">
        <v>0</v>
      </c>
      <c r="U5" s="322">
        <v>0</v>
      </c>
      <c r="V5" s="741">
        <v>0</v>
      </c>
      <c r="W5" s="324">
        <v>0</v>
      </c>
      <c r="AB5" s="317"/>
    </row>
    <row r="6" spans="1:28" ht="15.6">
      <c r="A6" s="360" t="s">
        <v>107</v>
      </c>
      <c r="B6" s="483" t="s">
        <v>50</v>
      </c>
      <c r="C6" s="199"/>
      <c r="D6" s="199"/>
      <c r="E6" s="199"/>
      <c r="F6" s="201">
        <v>110</v>
      </c>
      <c r="G6" s="326">
        <v>264561</v>
      </c>
      <c r="H6" s="327">
        <v>673299</v>
      </c>
      <c r="I6" s="328">
        <v>205722</v>
      </c>
      <c r="J6" s="329">
        <v>21783</v>
      </c>
      <c r="K6" s="330">
        <v>126859</v>
      </c>
      <c r="L6" s="331">
        <v>35146</v>
      </c>
      <c r="M6" s="332">
        <v>122741</v>
      </c>
      <c r="N6" s="333">
        <v>0</v>
      </c>
      <c r="O6" s="334">
        <v>0</v>
      </c>
      <c r="P6" s="320">
        <v>0</v>
      </c>
      <c r="Q6" s="320">
        <v>121046</v>
      </c>
      <c r="R6" s="321">
        <v>0</v>
      </c>
      <c r="S6" s="321">
        <v>0</v>
      </c>
      <c r="T6" s="322">
        <v>0</v>
      </c>
      <c r="U6" s="322">
        <v>0</v>
      </c>
      <c r="V6" s="741">
        <v>0</v>
      </c>
      <c r="W6" s="324">
        <v>0</v>
      </c>
      <c r="X6" s="94" t="s">
        <v>108</v>
      </c>
      <c r="AB6" s="317"/>
    </row>
    <row r="7" spans="1:28" ht="15.6">
      <c r="A7" s="360" t="s">
        <v>109</v>
      </c>
      <c r="B7" s="484" t="s">
        <v>50</v>
      </c>
      <c r="C7" s="198"/>
      <c r="D7" s="198"/>
      <c r="E7" s="198"/>
      <c r="F7" s="201">
        <v>120</v>
      </c>
      <c r="G7" s="326">
        <v>24481</v>
      </c>
      <c r="H7" s="327">
        <v>75690</v>
      </c>
      <c r="I7" s="328">
        <v>14578</v>
      </c>
      <c r="J7" s="329">
        <v>2448</v>
      </c>
      <c r="K7" s="330">
        <v>8990</v>
      </c>
      <c r="L7" s="331">
        <v>5887</v>
      </c>
      <c r="M7" s="332">
        <v>0</v>
      </c>
      <c r="N7" s="333">
        <v>0</v>
      </c>
      <c r="O7" s="334">
        <v>0</v>
      </c>
      <c r="P7" s="320">
        <v>0</v>
      </c>
      <c r="Q7" s="320">
        <v>22620</v>
      </c>
      <c r="R7" s="321">
        <v>0</v>
      </c>
      <c r="S7" s="321">
        <v>0</v>
      </c>
      <c r="T7" s="322">
        <v>0</v>
      </c>
      <c r="U7" s="322">
        <v>0</v>
      </c>
      <c r="V7" s="741">
        <v>0</v>
      </c>
      <c r="W7" s="324">
        <v>0</v>
      </c>
      <c r="X7" s="200"/>
      <c r="Z7" s="200"/>
      <c r="AB7" s="317"/>
    </row>
    <row r="8" spans="1:28" ht="15.6">
      <c r="A8" s="361" t="s">
        <v>110</v>
      </c>
      <c r="B8" s="485"/>
      <c r="C8" s="198"/>
      <c r="D8" s="198"/>
      <c r="E8" s="198" t="s">
        <v>50</v>
      </c>
      <c r="F8" s="201">
        <v>125</v>
      </c>
      <c r="G8" s="326">
        <v>0</v>
      </c>
      <c r="H8" s="327">
        <v>0</v>
      </c>
      <c r="I8" s="328">
        <v>0</v>
      </c>
      <c r="J8" s="329">
        <v>0</v>
      </c>
      <c r="K8" s="330">
        <v>0</v>
      </c>
      <c r="L8" s="362">
        <v>0</v>
      </c>
      <c r="M8" s="363">
        <v>0</v>
      </c>
      <c r="N8" s="364">
        <v>0</v>
      </c>
      <c r="O8" s="334">
        <v>10414</v>
      </c>
      <c r="P8" s="320">
        <v>0</v>
      </c>
      <c r="Q8" s="320">
        <v>0</v>
      </c>
      <c r="R8" s="321">
        <v>0</v>
      </c>
      <c r="S8" s="321">
        <v>0</v>
      </c>
      <c r="T8" s="322">
        <v>0</v>
      </c>
      <c r="U8" s="322">
        <v>0</v>
      </c>
      <c r="V8" s="741">
        <v>0</v>
      </c>
      <c r="W8" s="324">
        <v>0</v>
      </c>
      <c r="X8" s="94" t="s">
        <v>111</v>
      </c>
      <c r="AB8" s="317"/>
    </row>
    <row r="9" spans="1:28" ht="15.6">
      <c r="A9" s="365" t="s">
        <v>112</v>
      </c>
      <c r="B9" s="485"/>
      <c r="C9" s="198" t="s">
        <v>50</v>
      </c>
      <c r="D9" s="198" t="s">
        <v>50</v>
      </c>
      <c r="E9" s="198"/>
      <c r="F9" s="201">
        <v>130</v>
      </c>
      <c r="G9" s="326">
        <v>8700</v>
      </c>
      <c r="H9" s="327">
        <v>5828</v>
      </c>
      <c r="I9" s="328">
        <v>8108</v>
      </c>
      <c r="J9" s="329">
        <v>428</v>
      </c>
      <c r="K9" s="330">
        <v>0</v>
      </c>
      <c r="L9" s="331">
        <v>797</v>
      </c>
      <c r="M9" s="332">
        <v>5224</v>
      </c>
      <c r="N9" s="333">
        <v>0</v>
      </c>
      <c r="O9" s="334">
        <v>0</v>
      </c>
      <c r="P9" s="320">
        <v>1859</v>
      </c>
      <c r="Q9" s="320">
        <v>6822</v>
      </c>
      <c r="R9" s="321">
        <v>0</v>
      </c>
      <c r="S9" s="321">
        <v>0</v>
      </c>
      <c r="T9" s="322">
        <v>0</v>
      </c>
      <c r="U9" s="322">
        <v>0</v>
      </c>
      <c r="V9" s="741">
        <v>0</v>
      </c>
      <c r="W9" s="324">
        <v>0</v>
      </c>
      <c r="AB9" s="317"/>
    </row>
    <row r="10" spans="1:28" ht="15.6">
      <c r="A10" s="360" t="s">
        <v>113</v>
      </c>
      <c r="B10" s="484" t="s">
        <v>50</v>
      </c>
      <c r="C10" s="198"/>
      <c r="D10" s="198"/>
      <c r="E10" s="198"/>
      <c r="F10" s="201">
        <v>140</v>
      </c>
      <c r="G10" s="326">
        <v>54769</v>
      </c>
      <c r="H10" s="327">
        <v>186654</v>
      </c>
      <c r="I10" s="328">
        <v>41371</v>
      </c>
      <c r="J10" s="329">
        <v>6039</v>
      </c>
      <c r="K10" s="330">
        <v>25512</v>
      </c>
      <c r="L10" s="331">
        <v>8861</v>
      </c>
      <c r="M10" s="332">
        <v>24521</v>
      </c>
      <c r="N10" s="333">
        <v>0</v>
      </c>
      <c r="O10" s="334">
        <v>0</v>
      </c>
      <c r="P10" s="320">
        <v>0</v>
      </c>
      <c r="Q10" s="320">
        <v>49131</v>
      </c>
      <c r="R10" s="321">
        <v>0</v>
      </c>
      <c r="S10" s="321">
        <v>0</v>
      </c>
      <c r="T10" s="322">
        <v>0</v>
      </c>
      <c r="U10" s="322">
        <v>0</v>
      </c>
      <c r="V10" s="741">
        <v>0</v>
      </c>
      <c r="W10" s="324">
        <v>0</v>
      </c>
      <c r="AB10" s="317"/>
    </row>
    <row r="11" spans="1:28" ht="15.6">
      <c r="A11" s="361" t="s">
        <v>114</v>
      </c>
      <c r="B11" s="485"/>
      <c r="C11" s="198"/>
      <c r="D11" s="198"/>
      <c r="E11" s="198" t="s">
        <v>50</v>
      </c>
      <c r="F11" s="201">
        <v>145</v>
      </c>
      <c r="G11" s="326">
        <v>0</v>
      </c>
      <c r="H11" s="327">
        <v>0</v>
      </c>
      <c r="I11" s="328">
        <v>0</v>
      </c>
      <c r="J11" s="329">
        <v>0</v>
      </c>
      <c r="K11" s="330">
        <v>0</v>
      </c>
      <c r="L11" s="331">
        <v>0</v>
      </c>
      <c r="M11" s="332">
        <v>0</v>
      </c>
      <c r="N11" s="333">
        <v>0</v>
      </c>
      <c r="O11" s="334">
        <v>22579</v>
      </c>
      <c r="P11" s="320">
        <v>0</v>
      </c>
      <c r="Q11" s="320">
        <v>0</v>
      </c>
      <c r="R11" s="321">
        <v>0</v>
      </c>
      <c r="S11" s="321">
        <v>0</v>
      </c>
      <c r="T11" s="322">
        <v>0</v>
      </c>
      <c r="U11" s="322">
        <v>0</v>
      </c>
      <c r="V11" s="741">
        <v>0</v>
      </c>
      <c r="W11" s="324">
        <v>0</v>
      </c>
      <c r="X11" s="94" t="s">
        <v>111</v>
      </c>
      <c r="AB11" s="317"/>
    </row>
    <row r="12" spans="1:28" ht="15.6">
      <c r="A12" s="360" t="s">
        <v>115</v>
      </c>
      <c r="B12" s="484" t="s">
        <v>50</v>
      </c>
      <c r="C12" s="198"/>
      <c r="D12" s="198"/>
      <c r="E12" s="198"/>
      <c r="F12" s="201">
        <v>150</v>
      </c>
      <c r="G12" s="326">
        <v>27005</v>
      </c>
      <c r="H12" s="327">
        <v>65622</v>
      </c>
      <c r="I12" s="328">
        <v>16811</v>
      </c>
      <c r="J12" s="329">
        <v>2123</v>
      </c>
      <c r="K12" s="330">
        <v>10367</v>
      </c>
      <c r="L12" s="331">
        <v>5859</v>
      </c>
      <c r="M12" s="332">
        <v>0</v>
      </c>
      <c r="N12" s="333">
        <v>0</v>
      </c>
      <c r="O12" s="334">
        <v>9900</v>
      </c>
      <c r="P12" s="320">
        <v>6537</v>
      </c>
      <c r="Q12" s="320">
        <v>19620</v>
      </c>
      <c r="R12" s="321">
        <v>0</v>
      </c>
      <c r="S12" s="321">
        <v>0</v>
      </c>
      <c r="T12" s="322">
        <v>0</v>
      </c>
      <c r="U12" s="322">
        <v>0</v>
      </c>
      <c r="V12" s="741">
        <v>0</v>
      </c>
      <c r="W12" s="324">
        <v>0</v>
      </c>
      <c r="AB12" s="317"/>
    </row>
    <row r="13" spans="1:28" ht="15.6">
      <c r="A13" s="360" t="s">
        <v>116</v>
      </c>
      <c r="B13" s="483" t="s">
        <v>50</v>
      </c>
      <c r="C13" s="199"/>
      <c r="D13" s="199"/>
      <c r="E13" s="199"/>
      <c r="F13" s="201">
        <v>160</v>
      </c>
      <c r="G13" s="326">
        <v>202593</v>
      </c>
      <c r="H13" s="327">
        <v>459782</v>
      </c>
      <c r="I13" s="328">
        <v>172136</v>
      </c>
      <c r="J13" s="329">
        <v>14876</v>
      </c>
      <c r="K13" s="330">
        <v>106148</v>
      </c>
      <c r="L13" s="331">
        <v>12709</v>
      </c>
      <c r="M13" s="332">
        <v>97918</v>
      </c>
      <c r="N13" s="333">
        <v>0</v>
      </c>
      <c r="O13" s="334">
        <v>0</v>
      </c>
      <c r="P13" s="320">
        <v>0</v>
      </c>
      <c r="Q13" s="320">
        <v>73319</v>
      </c>
      <c r="R13" s="321">
        <v>0</v>
      </c>
      <c r="S13" s="321">
        <v>0</v>
      </c>
      <c r="T13" s="322">
        <v>0</v>
      </c>
      <c r="U13" s="322">
        <v>0</v>
      </c>
      <c r="V13" s="741">
        <v>0</v>
      </c>
      <c r="W13" s="324">
        <v>0</v>
      </c>
      <c r="AB13" s="317"/>
    </row>
    <row r="14" spans="1:28" ht="15.6">
      <c r="A14" s="361" t="s">
        <v>117</v>
      </c>
      <c r="B14" s="485"/>
      <c r="C14" s="198"/>
      <c r="D14" s="198"/>
      <c r="E14" s="198" t="s">
        <v>50</v>
      </c>
      <c r="F14" s="201">
        <v>165</v>
      </c>
      <c r="G14" s="326">
        <v>0</v>
      </c>
      <c r="H14" s="327">
        <v>0</v>
      </c>
      <c r="I14" s="328">
        <v>0</v>
      </c>
      <c r="J14" s="329">
        <v>0</v>
      </c>
      <c r="K14" s="330">
        <v>0</v>
      </c>
      <c r="L14" s="331">
        <v>0</v>
      </c>
      <c r="M14" s="332">
        <v>0</v>
      </c>
      <c r="N14" s="333">
        <v>0</v>
      </c>
      <c r="O14" s="334">
        <v>62039</v>
      </c>
      <c r="P14" s="320">
        <v>0</v>
      </c>
      <c r="Q14" s="320">
        <v>0</v>
      </c>
      <c r="R14" s="321">
        <v>0</v>
      </c>
      <c r="S14" s="321">
        <v>0</v>
      </c>
      <c r="T14" s="322">
        <v>0</v>
      </c>
      <c r="U14" s="322">
        <v>0</v>
      </c>
      <c r="V14" s="741">
        <v>0</v>
      </c>
      <c r="W14" s="324">
        <v>0</v>
      </c>
      <c r="X14" s="94" t="s">
        <v>111</v>
      </c>
      <c r="AB14" s="317"/>
    </row>
    <row r="15" spans="1:28" ht="15.6">
      <c r="A15" s="360" t="s">
        <v>118</v>
      </c>
      <c r="B15" s="484" t="s">
        <v>50</v>
      </c>
      <c r="C15" s="198"/>
      <c r="D15" s="198"/>
      <c r="E15" s="198"/>
      <c r="F15" s="201">
        <v>170</v>
      </c>
      <c r="G15" s="326">
        <v>23157</v>
      </c>
      <c r="H15" s="327">
        <v>68932</v>
      </c>
      <c r="I15" s="328">
        <v>13408</v>
      </c>
      <c r="J15" s="329">
        <v>2230</v>
      </c>
      <c r="K15" s="330">
        <v>8269</v>
      </c>
      <c r="L15" s="331">
        <v>5057</v>
      </c>
      <c r="M15" s="332">
        <v>0</v>
      </c>
      <c r="N15" s="333">
        <v>0</v>
      </c>
      <c r="O15" s="334">
        <v>9900</v>
      </c>
      <c r="P15" s="320">
        <v>6625</v>
      </c>
      <c r="Q15" s="320">
        <v>19427</v>
      </c>
      <c r="R15" s="321">
        <v>0</v>
      </c>
      <c r="S15" s="321">
        <v>0</v>
      </c>
      <c r="T15" s="322">
        <v>0</v>
      </c>
      <c r="U15" s="322">
        <v>0</v>
      </c>
      <c r="V15" s="741">
        <v>0</v>
      </c>
      <c r="W15" s="324">
        <v>0</v>
      </c>
      <c r="AB15" s="317"/>
    </row>
    <row r="16" spans="1:28" ht="15.6">
      <c r="A16" s="361" t="s">
        <v>119</v>
      </c>
      <c r="B16" s="486"/>
      <c r="C16" s="199"/>
      <c r="D16" s="199"/>
      <c r="E16" s="199" t="s">
        <v>50</v>
      </c>
      <c r="F16" s="201">
        <v>180</v>
      </c>
      <c r="G16" s="326">
        <v>0</v>
      </c>
      <c r="H16" s="327">
        <v>0</v>
      </c>
      <c r="I16" s="328">
        <v>0</v>
      </c>
      <c r="J16" s="329">
        <v>0</v>
      </c>
      <c r="K16" s="330">
        <v>0</v>
      </c>
      <c r="L16" s="331">
        <v>0</v>
      </c>
      <c r="M16" s="332">
        <v>0</v>
      </c>
      <c r="N16" s="333">
        <v>0</v>
      </c>
      <c r="O16" s="334">
        <v>9900</v>
      </c>
      <c r="P16" s="320">
        <v>0</v>
      </c>
      <c r="Q16" s="320">
        <v>0</v>
      </c>
      <c r="R16" s="321">
        <v>0</v>
      </c>
      <c r="S16" s="321">
        <v>0</v>
      </c>
      <c r="T16" s="322">
        <v>0</v>
      </c>
      <c r="U16" s="322">
        <v>0</v>
      </c>
      <c r="V16" s="741">
        <v>0</v>
      </c>
      <c r="W16" s="324">
        <v>0</v>
      </c>
      <c r="X16" s="94" t="s">
        <v>120</v>
      </c>
      <c r="AB16" s="317"/>
    </row>
    <row r="17" spans="1:28" ht="15.6">
      <c r="A17" s="360" t="s">
        <v>121</v>
      </c>
      <c r="B17" s="484" t="s">
        <v>50</v>
      </c>
      <c r="C17" s="198"/>
      <c r="D17" s="198"/>
      <c r="E17" s="198"/>
      <c r="F17" s="201">
        <v>190</v>
      </c>
      <c r="G17" s="326">
        <v>39912</v>
      </c>
      <c r="H17" s="327">
        <v>52662</v>
      </c>
      <c r="I17" s="328">
        <v>28231</v>
      </c>
      <c r="J17" s="329">
        <v>1704</v>
      </c>
      <c r="K17" s="330">
        <v>17409</v>
      </c>
      <c r="L17" s="331">
        <v>4894</v>
      </c>
      <c r="M17" s="332">
        <v>0</v>
      </c>
      <c r="N17" s="333">
        <v>0</v>
      </c>
      <c r="O17" s="334">
        <v>10099</v>
      </c>
      <c r="P17" s="320">
        <v>6603</v>
      </c>
      <c r="Q17" s="320">
        <v>19742</v>
      </c>
      <c r="R17" s="321">
        <v>0</v>
      </c>
      <c r="S17" s="321">
        <v>0</v>
      </c>
      <c r="T17" s="322">
        <v>0</v>
      </c>
      <c r="U17" s="322">
        <v>0</v>
      </c>
      <c r="V17" s="741">
        <v>0</v>
      </c>
      <c r="W17" s="324">
        <v>0</v>
      </c>
      <c r="X17" s="94" t="s">
        <v>1442</v>
      </c>
      <c r="AB17" s="317"/>
    </row>
    <row r="18" spans="1:28" ht="15.6">
      <c r="A18" s="360" t="s">
        <v>123</v>
      </c>
      <c r="B18" s="484" t="s">
        <v>50</v>
      </c>
      <c r="C18" s="198"/>
      <c r="D18" s="198"/>
      <c r="E18" s="198"/>
      <c r="F18" s="201">
        <v>200</v>
      </c>
      <c r="G18" s="326">
        <v>64474</v>
      </c>
      <c r="H18" s="327">
        <v>165164</v>
      </c>
      <c r="I18" s="328">
        <v>49957</v>
      </c>
      <c r="J18" s="329">
        <v>5344</v>
      </c>
      <c r="K18" s="330">
        <v>30806</v>
      </c>
      <c r="L18" s="331">
        <v>8288</v>
      </c>
      <c r="M18" s="332">
        <v>29358</v>
      </c>
      <c r="N18" s="333">
        <v>0</v>
      </c>
      <c r="O18" s="334">
        <v>23961</v>
      </c>
      <c r="P18" s="320">
        <v>6721</v>
      </c>
      <c r="Q18" s="320">
        <v>30746</v>
      </c>
      <c r="R18" s="321">
        <v>0</v>
      </c>
      <c r="S18" s="321">
        <v>0</v>
      </c>
      <c r="T18" s="322">
        <v>0</v>
      </c>
      <c r="U18" s="322">
        <v>0</v>
      </c>
      <c r="V18" s="741">
        <v>0</v>
      </c>
      <c r="W18" s="324">
        <v>0</v>
      </c>
      <c r="AB18" s="317"/>
    </row>
    <row r="19" spans="1:28" ht="15.6">
      <c r="A19" s="360" t="s">
        <v>124</v>
      </c>
      <c r="B19" s="484" t="s">
        <v>50</v>
      </c>
      <c r="C19" s="198"/>
      <c r="D19" s="198"/>
      <c r="E19" s="198"/>
      <c r="F19" s="201">
        <v>210</v>
      </c>
      <c r="G19" s="326">
        <v>37387</v>
      </c>
      <c r="H19" s="327">
        <v>135732</v>
      </c>
      <c r="I19" s="328">
        <v>25997</v>
      </c>
      <c r="J19" s="329">
        <v>4391</v>
      </c>
      <c r="K19" s="330">
        <v>16031</v>
      </c>
      <c r="L19" s="331">
        <v>8412</v>
      </c>
      <c r="M19" s="332">
        <v>15487</v>
      </c>
      <c r="N19" s="333">
        <v>0</v>
      </c>
      <c r="O19" s="334">
        <v>0</v>
      </c>
      <c r="P19" s="320">
        <v>0</v>
      </c>
      <c r="Q19" s="320">
        <v>29585</v>
      </c>
      <c r="R19" s="321">
        <v>0</v>
      </c>
      <c r="S19" s="321">
        <v>0</v>
      </c>
      <c r="T19" s="322">
        <v>0</v>
      </c>
      <c r="U19" s="322">
        <v>0</v>
      </c>
      <c r="V19" s="741">
        <v>0</v>
      </c>
      <c r="W19" s="324">
        <v>0</v>
      </c>
      <c r="AB19" s="317"/>
    </row>
    <row r="20" spans="1:28" ht="15.6">
      <c r="A20" s="361" t="s">
        <v>125</v>
      </c>
      <c r="B20" s="485"/>
      <c r="C20" s="198"/>
      <c r="D20" s="198"/>
      <c r="E20" s="198" t="s">
        <v>50</v>
      </c>
      <c r="F20" s="201">
        <v>215</v>
      </c>
      <c r="G20" s="326">
        <v>0</v>
      </c>
      <c r="H20" s="327">
        <v>0</v>
      </c>
      <c r="I20" s="328">
        <v>0</v>
      </c>
      <c r="J20" s="329">
        <v>0</v>
      </c>
      <c r="K20" s="330">
        <v>0</v>
      </c>
      <c r="L20" s="331">
        <v>0</v>
      </c>
      <c r="M20" s="332">
        <v>0</v>
      </c>
      <c r="N20" s="333">
        <v>0</v>
      </c>
      <c r="O20" s="334">
        <v>18821</v>
      </c>
      <c r="P20" s="320">
        <v>0</v>
      </c>
      <c r="Q20" s="320">
        <v>0</v>
      </c>
      <c r="R20" s="321">
        <v>0</v>
      </c>
      <c r="S20" s="321">
        <v>0</v>
      </c>
      <c r="T20" s="322">
        <v>0</v>
      </c>
      <c r="U20" s="322">
        <v>0</v>
      </c>
      <c r="V20" s="741">
        <v>0</v>
      </c>
      <c r="W20" s="324">
        <v>0</v>
      </c>
      <c r="X20" s="94" t="s">
        <v>111</v>
      </c>
      <c r="AB20" s="317"/>
    </row>
    <row r="21" spans="1:28" ht="15.6">
      <c r="A21" s="360" t="s">
        <v>126</v>
      </c>
      <c r="B21" s="484" t="s">
        <v>50</v>
      </c>
      <c r="C21" s="198"/>
      <c r="D21" s="198"/>
      <c r="E21" s="198"/>
      <c r="F21" s="201">
        <v>220</v>
      </c>
      <c r="G21" s="326">
        <v>53030</v>
      </c>
      <c r="H21" s="327">
        <v>145006</v>
      </c>
      <c r="I21" s="328">
        <v>39833</v>
      </c>
      <c r="J21" s="329">
        <v>4692</v>
      </c>
      <c r="K21" s="330">
        <v>24564</v>
      </c>
      <c r="L21" s="331">
        <v>7391</v>
      </c>
      <c r="M21" s="332">
        <v>0</v>
      </c>
      <c r="N21" s="333">
        <v>0</v>
      </c>
      <c r="O21" s="334">
        <v>20574</v>
      </c>
      <c r="P21" s="320">
        <v>0</v>
      </c>
      <c r="Q21" s="320">
        <v>16128</v>
      </c>
      <c r="R21" s="321">
        <v>0</v>
      </c>
      <c r="S21" s="321">
        <v>0</v>
      </c>
      <c r="T21" s="322">
        <v>0</v>
      </c>
      <c r="U21" s="322">
        <v>0</v>
      </c>
      <c r="V21" s="741">
        <v>0</v>
      </c>
      <c r="W21" s="324">
        <v>0</v>
      </c>
      <c r="AB21" s="317"/>
    </row>
    <row r="22" spans="1:28" ht="15.6">
      <c r="A22" s="360" t="s">
        <v>127</v>
      </c>
      <c r="B22" s="483" t="s">
        <v>50</v>
      </c>
      <c r="C22" s="199"/>
      <c r="D22" s="199"/>
      <c r="E22" s="199"/>
      <c r="F22" s="201">
        <v>230</v>
      </c>
      <c r="G22" s="326">
        <v>28677</v>
      </c>
      <c r="H22" s="327">
        <v>75977</v>
      </c>
      <c r="I22" s="328">
        <v>18291</v>
      </c>
      <c r="J22" s="329">
        <v>2458</v>
      </c>
      <c r="K22" s="330">
        <v>11279</v>
      </c>
      <c r="L22" s="331">
        <v>5551</v>
      </c>
      <c r="M22" s="332">
        <v>10866</v>
      </c>
      <c r="N22" s="333">
        <v>0</v>
      </c>
      <c r="O22" s="334">
        <v>0</v>
      </c>
      <c r="P22" s="320">
        <v>1996</v>
      </c>
      <c r="Q22" s="320">
        <v>20300</v>
      </c>
      <c r="R22" s="321">
        <v>0</v>
      </c>
      <c r="S22" s="321">
        <v>0</v>
      </c>
      <c r="T22" s="322">
        <v>0</v>
      </c>
      <c r="U22" s="322">
        <v>0</v>
      </c>
      <c r="V22" s="741">
        <v>0</v>
      </c>
      <c r="W22" s="324">
        <v>0</v>
      </c>
      <c r="AB22" s="317"/>
    </row>
    <row r="23" spans="1:28" ht="15.6">
      <c r="A23" s="361" t="s">
        <v>128</v>
      </c>
      <c r="B23" s="485"/>
      <c r="C23" s="198"/>
      <c r="D23" s="198"/>
      <c r="E23" s="198" t="s">
        <v>50</v>
      </c>
      <c r="F23" s="201">
        <v>235</v>
      </c>
      <c r="G23" s="326">
        <v>0</v>
      </c>
      <c r="H23" s="327">
        <v>0</v>
      </c>
      <c r="I23" s="328">
        <v>0</v>
      </c>
      <c r="J23" s="329">
        <v>0</v>
      </c>
      <c r="K23" s="330">
        <v>0</v>
      </c>
      <c r="L23" s="331">
        <v>0</v>
      </c>
      <c r="M23" s="332">
        <v>0</v>
      </c>
      <c r="N23" s="333">
        <v>0</v>
      </c>
      <c r="O23" s="334">
        <v>9900</v>
      </c>
      <c r="P23" s="320">
        <v>0</v>
      </c>
      <c r="Q23" s="320">
        <v>0</v>
      </c>
      <c r="R23" s="321">
        <v>0</v>
      </c>
      <c r="S23" s="321">
        <v>0</v>
      </c>
      <c r="T23" s="322">
        <v>0</v>
      </c>
      <c r="U23" s="322">
        <v>0</v>
      </c>
      <c r="V23" s="741">
        <v>0</v>
      </c>
      <c r="W23" s="324">
        <v>0</v>
      </c>
      <c r="X23" s="94" t="s">
        <v>111</v>
      </c>
      <c r="AB23" s="317"/>
    </row>
    <row r="24" spans="1:28" ht="15.6">
      <c r="A24" s="360" t="s">
        <v>129</v>
      </c>
      <c r="B24" s="484" t="s">
        <v>50</v>
      </c>
      <c r="C24" s="198"/>
      <c r="D24" s="198"/>
      <c r="E24" s="198"/>
      <c r="F24" s="201">
        <v>250</v>
      </c>
      <c r="G24" s="326">
        <v>80630</v>
      </c>
      <c r="H24" s="327">
        <v>169139</v>
      </c>
      <c r="I24" s="328">
        <v>64248</v>
      </c>
      <c r="J24" s="329">
        <v>5472</v>
      </c>
      <c r="K24" s="740">
        <v>39619</v>
      </c>
      <c r="L24" s="331">
        <v>9102</v>
      </c>
      <c r="M24" s="332">
        <v>0</v>
      </c>
      <c r="N24" s="333">
        <v>0</v>
      </c>
      <c r="O24" s="334">
        <v>32199</v>
      </c>
      <c r="P24" s="320">
        <v>0</v>
      </c>
      <c r="Q24" s="320">
        <v>28773</v>
      </c>
      <c r="R24" s="321">
        <v>0</v>
      </c>
      <c r="S24" s="321">
        <v>0</v>
      </c>
      <c r="T24" s="322">
        <v>0</v>
      </c>
      <c r="U24" s="322">
        <v>0</v>
      </c>
      <c r="V24" s="741">
        <v>0</v>
      </c>
      <c r="W24" s="324">
        <v>0</v>
      </c>
      <c r="AB24" s="317"/>
    </row>
    <row r="25" spans="1:28" ht="15.6">
      <c r="A25" s="360" t="s">
        <v>130</v>
      </c>
      <c r="B25" s="484" t="s">
        <v>50</v>
      </c>
      <c r="C25" s="198"/>
      <c r="D25" s="198"/>
      <c r="E25" s="198"/>
      <c r="F25" s="201">
        <v>260</v>
      </c>
      <c r="G25" s="326">
        <v>42655</v>
      </c>
      <c r="H25" s="327">
        <v>64667</v>
      </c>
      <c r="I25" s="328">
        <v>30656</v>
      </c>
      <c r="J25" s="329">
        <v>2092</v>
      </c>
      <c r="K25" s="330">
        <v>18904</v>
      </c>
      <c r="L25" s="331">
        <v>5961</v>
      </c>
      <c r="M25" s="332">
        <v>17378</v>
      </c>
      <c r="N25" s="333">
        <v>0</v>
      </c>
      <c r="O25" s="334">
        <v>13429</v>
      </c>
      <c r="P25" s="320">
        <v>0</v>
      </c>
      <c r="Q25" s="320">
        <v>27737</v>
      </c>
      <c r="R25" s="321">
        <v>0</v>
      </c>
      <c r="S25" s="321">
        <v>0</v>
      </c>
      <c r="T25" s="322">
        <v>0</v>
      </c>
      <c r="U25" s="322">
        <v>0</v>
      </c>
      <c r="V25" s="741">
        <v>0</v>
      </c>
      <c r="W25" s="324">
        <v>0</v>
      </c>
      <c r="AB25" s="317"/>
    </row>
    <row r="26" spans="1:28" ht="15.6">
      <c r="A26" s="360" t="s">
        <v>131</v>
      </c>
      <c r="B26" s="487"/>
      <c r="C26" s="198"/>
      <c r="D26" s="198"/>
      <c r="E26" s="198"/>
      <c r="F26" s="201">
        <v>270</v>
      </c>
      <c r="G26" s="326">
        <v>51424</v>
      </c>
      <c r="H26" s="327">
        <v>130128</v>
      </c>
      <c r="I26" s="328">
        <v>38412</v>
      </c>
      <c r="J26" s="329">
        <v>4210</v>
      </c>
      <c r="K26" s="330">
        <v>23687</v>
      </c>
      <c r="L26" s="331">
        <v>7722</v>
      </c>
      <c r="M26" s="332">
        <v>0</v>
      </c>
      <c r="N26" s="333">
        <v>28215</v>
      </c>
      <c r="O26" s="334">
        <v>0</v>
      </c>
      <c r="P26" s="320">
        <v>11169</v>
      </c>
      <c r="Q26" s="320">
        <v>35264</v>
      </c>
      <c r="R26" s="321">
        <v>900</v>
      </c>
      <c r="S26" s="321">
        <v>3275</v>
      </c>
      <c r="T26" s="322">
        <v>1470</v>
      </c>
      <c r="U26" s="322">
        <v>3500</v>
      </c>
      <c r="V26" s="741">
        <v>0</v>
      </c>
      <c r="W26" s="324">
        <v>0</v>
      </c>
      <c r="AB26" s="317"/>
    </row>
    <row r="27" spans="1:28" ht="15.6">
      <c r="A27" s="361" t="s">
        <v>132</v>
      </c>
      <c r="B27" s="486"/>
      <c r="C27" s="199"/>
      <c r="D27" s="199"/>
      <c r="E27" s="199" t="s">
        <v>50</v>
      </c>
      <c r="F27" s="201">
        <v>275</v>
      </c>
      <c r="G27" s="326">
        <v>0</v>
      </c>
      <c r="H27" s="327">
        <v>0</v>
      </c>
      <c r="I27" s="328">
        <v>0</v>
      </c>
      <c r="J27" s="329">
        <v>0</v>
      </c>
      <c r="K27" s="330">
        <v>0</v>
      </c>
      <c r="L27" s="331">
        <v>0</v>
      </c>
      <c r="M27" s="332">
        <v>0</v>
      </c>
      <c r="N27" s="333">
        <v>0</v>
      </c>
      <c r="O27" s="334">
        <v>20248</v>
      </c>
      <c r="P27" s="320">
        <v>0</v>
      </c>
      <c r="Q27" s="320">
        <v>0</v>
      </c>
      <c r="R27" s="321">
        <v>0</v>
      </c>
      <c r="S27" s="321">
        <v>0</v>
      </c>
      <c r="T27" s="322">
        <v>0</v>
      </c>
      <c r="U27" s="322">
        <v>0</v>
      </c>
      <c r="V27" s="741">
        <v>0</v>
      </c>
      <c r="W27" s="324">
        <v>0</v>
      </c>
      <c r="X27" s="94" t="s">
        <v>111</v>
      </c>
      <c r="AB27" s="317"/>
    </row>
    <row r="28" spans="1:28" ht="15.6">
      <c r="A28" s="360" t="s">
        <v>133</v>
      </c>
      <c r="B28" s="484" t="s">
        <v>50</v>
      </c>
      <c r="C28" s="198"/>
      <c r="D28" s="198"/>
      <c r="E28" s="198"/>
      <c r="F28" s="201">
        <v>280</v>
      </c>
      <c r="G28" s="326">
        <v>41825</v>
      </c>
      <c r="H28" s="327">
        <v>89508</v>
      </c>
      <c r="I28" s="328">
        <v>29921</v>
      </c>
      <c r="J28" s="329">
        <v>2896</v>
      </c>
      <c r="K28" s="330">
        <v>18451</v>
      </c>
      <c r="L28" s="331">
        <v>6404</v>
      </c>
      <c r="M28" s="332">
        <v>17354</v>
      </c>
      <c r="N28" s="333">
        <v>0</v>
      </c>
      <c r="O28" s="334">
        <v>14806</v>
      </c>
      <c r="P28" s="320">
        <v>0</v>
      </c>
      <c r="Q28" s="320">
        <v>23085</v>
      </c>
      <c r="R28" s="321">
        <v>0</v>
      </c>
      <c r="S28" s="321">
        <v>0</v>
      </c>
      <c r="T28" s="322">
        <v>0</v>
      </c>
      <c r="U28" s="322">
        <v>0</v>
      </c>
      <c r="V28" s="741">
        <v>0</v>
      </c>
      <c r="W28" s="324">
        <v>0</v>
      </c>
      <c r="AB28" s="317"/>
    </row>
    <row r="29" spans="1:28" ht="15.6">
      <c r="A29" s="360" t="s">
        <v>134</v>
      </c>
      <c r="B29" s="484" t="s">
        <v>50</v>
      </c>
      <c r="C29" s="198"/>
      <c r="D29" s="198"/>
      <c r="E29" s="198"/>
      <c r="F29" s="201">
        <v>290</v>
      </c>
      <c r="G29" s="326">
        <v>86766</v>
      </c>
      <c r="H29" s="327">
        <v>161633</v>
      </c>
      <c r="I29" s="328">
        <v>69675</v>
      </c>
      <c r="J29" s="329">
        <v>5230</v>
      </c>
      <c r="K29" s="330">
        <v>42966</v>
      </c>
      <c r="L29" s="331">
        <v>9136</v>
      </c>
      <c r="M29" s="332">
        <v>41109</v>
      </c>
      <c r="N29" s="333">
        <v>0</v>
      </c>
      <c r="O29" s="334">
        <v>0</v>
      </c>
      <c r="P29" s="320">
        <v>0</v>
      </c>
      <c r="Q29" s="320">
        <v>44087</v>
      </c>
      <c r="R29" s="321">
        <v>0</v>
      </c>
      <c r="S29" s="321">
        <v>0</v>
      </c>
      <c r="T29" s="322">
        <v>0</v>
      </c>
      <c r="U29" s="322">
        <v>0</v>
      </c>
      <c r="V29" s="741">
        <v>0</v>
      </c>
      <c r="W29" s="324">
        <v>0</v>
      </c>
      <c r="AB29" s="317"/>
    </row>
    <row r="30" spans="1:28" ht="15.6">
      <c r="A30" s="361" t="s">
        <v>135</v>
      </c>
      <c r="B30" s="485"/>
      <c r="C30" s="198"/>
      <c r="D30" s="198"/>
      <c r="E30" s="198" t="s">
        <v>50</v>
      </c>
      <c r="F30" s="201">
        <v>295</v>
      </c>
      <c r="G30" s="326">
        <v>0</v>
      </c>
      <c r="H30" s="327">
        <v>0</v>
      </c>
      <c r="I30" s="328">
        <v>0</v>
      </c>
      <c r="J30" s="329">
        <v>0</v>
      </c>
      <c r="K30" s="330">
        <v>0</v>
      </c>
      <c r="L30" s="331">
        <v>0</v>
      </c>
      <c r="M30" s="332">
        <v>0</v>
      </c>
      <c r="N30" s="333">
        <v>0</v>
      </c>
      <c r="O30" s="334">
        <v>31003</v>
      </c>
      <c r="P30" s="320">
        <v>0</v>
      </c>
      <c r="Q30" s="320">
        <v>0</v>
      </c>
      <c r="R30" s="321">
        <v>0</v>
      </c>
      <c r="S30" s="321">
        <v>0</v>
      </c>
      <c r="T30" s="322">
        <v>0</v>
      </c>
      <c r="U30" s="322">
        <v>0</v>
      </c>
      <c r="V30" s="741">
        <v>0</v>
      </c>
      <c r="W30" s="324">
        <v>0</v>
      </c>
      <c r="X30" s="94" t="s">
        <v>111</v>
      </c>
      <c r="AB30" s="317"/>
    </row>
    <row r="31" spans="1:28" ht="15.6">
      <c r="A31" s="360" t="s">
        <v>136</v>
      </c>
      <c r="B31" s="484" t="s">
        <v>50</v>
      </c>
      <c r="C31" s="198"/>
      <c r="D31" s="198"/>
      <c r="E31" s="198"/>
      <c r="F31" s="201">
        <v>300</v>
      </c>
      <c r="G31" s="326">
        <v>13988</v>
      </c>
      <c r="H31" s="327">
        <v>38379</v>
      </c>
      <c r="I31" s="328">
        <v>6000</v>
      </c>
      <c r="J31" s="329">
        <v>1241</v>
      </c>
      <c r="K31" s="330">
        <v>5000</v>
      </c>
      <c r="L31" s="331">
        <v>4070</v>
      </c>
      <c r="M31" s="332">
        <v>5000</v>
      </c>
      <c r="N31" s="333">
        <v>0</v>
      </c>
      <c r="O31" s="334">
        <v>0</v>
      </c>
      <c r="P31" s="320">
        <v>0</v>
      </c>
      <c r="Q31" s="320">
        <v>6545</v>
      </c>
      <c r="R31" s="321">
        <v>0</v>
      </c>
      <c r="S31" s="321">
        <v>0</v>
      </c>
      <c r="T31" s="322">
        <v>0</v>
      </c>
      <c r="U31" s="322">
        <v>0</v>
      </c>
      <c r="V31" s="741">
        <v>0</v>
      </c>
      <c r="W31" s="324">
        <v>0</v>
      </c>
      <c r="AB31" s="317"/>
    </row>
    <row r="32" spans="1:28" ht="15.6">
      <c r="A32" s="361" t="s">
        <v>137</v>
      </c>
      <c r="B32" s="486"/>
      <c r="C32" s="199"/>
      <c r="D32" s="199"/>
      <c r="E32" s="199" t="s">
        <v>50</v>
      </c>
      <c r="F32" s="201">
        <v>305</v>
      </c>
      <c r="G32" s="326">
        <v>0</v>
      </c>
      <c r="H32" s="327">
        <v>0</v>
      </c>
      <c r="I32" s="328">
        <v>0</v>
      </c>
      <c r="J32" s="329">
        <v>0</v>
      </c>
      <c r="K32" s="330">
        <v>0</v>
      </c>
      <c r="L32" s="331">
        <v>0</v>
      </c>
      <c r="M32" s="332">
        <v>0</v>
      </c>
      <c r="N32" s="333">
        <v>0</v>
      </c>
      <c r="O32" s="334">
        <v>9900</v>
      </c>
      <c r="P32" s="320">
        <v>0</v>
      </c>
      <c r="Q32" s="320">
        <v>0</v>
      </c>
      <c r="R32" s="321">
        <v>0</v>
      </c>
      <c r="S32" s="321">
        <v>0</v>
      </c>
      <c r="T32" s="322">
        <v>0</v>
      </c>
      <c r="U32" s="322">
        <v>0</v>
      </c>
      <c r="V32" s="741">
        <v>0</v>
      </c>
      <c r="W32" s="324">
        <v>0</v>
      </c>
      <c r="X32" s="94" t="s">
        <v>111</v>
      </c>
      <c r="AB32" s="317"/>
    </row>
    <row r="33" spans="1:28" ht="15.6">
      <c r="A33" s="360" t="s">
        <v>138</v>
      </c>
      <c r="B33" s="487"/>
      <c r="C33" s="198"/>
      <c r="D33" s="198"/>
      <c r="E33" s="198"/>
      <c r="F33" s="201">
        <v>310</v>
      </c>
      <c r="G33" s="326">
        <v>94437</v>
      </c>
      <c r="H33" s="327">
        <v>208584</v>
      </c>
      <c r="I33" s="328">
        <v>76461</v>
      </c>
      <c r="J33" s="329">
        <v>6748</v>
      </c>
      <c r="K33" s="330">
        <v>47149</v>
      </c>
      <c r="L33" s="331">
        <v>10746</v>
      </c>
      <c r="M33" s="332">
        <v>44518</v>
      </c>
      <c r="N33" s="333">
        <v>28215</v>
      </c>
      <c r="O33" s="334">
        <v>0</v>
      </c>
      <c r="P33" s="320">
        <v>18045</v>
      </c>
      <c r="Q33" s="320">
        <v>31985</v>
      </c>
      <c r="R33" s="321">
        <v>0</v>
      </c>
      <c r="S33" s="321">
        <v>8960</v>
      </c>
      <c r="T33" s="322">
        <v>3302</v>
      </c>
      <c r="U33" s="322">
        <v>3500</v>
      </c>
      <c r="V33" s="741">
        <v>0</v>
      </c>
      <c r="W33" s="324">
        <v>0</v>
      </c>
      <c r="AB33" s="317"/>
    </row>
    <row r="34" spans="1:28" ht="15.6">
      <c r="A34" s="361" t="s">
        <v>139</v>
      </c>
      <c r="B34" s="485"/>
      <c r="C34" s="198"/>
      <c r="D34" s="198"/>
      <c r="E34" s="198" t="s">
        <v>50</v>
      </c>
      <c r="F34" s="201">
        <v>315</v>
      </c>
      <c r="G34" s="326">
        <v>0</v>
      </c>
      <c r="H34" s="327">
        <v>0</v>
      </c>
      <c r="I34" s="328">
        <v>0</v>
      </c>
      <c r="J34" s="329">
        <v>0</v>
      </c>
      <c r="K34" s="330">
        <v>0</v>
      </c>
      <c r="L34" s="331">
        <v>0</v>
      </c>
      <c r="M34" s="332">
        <v>0</v>
      </c>
      <c r="N34" s="333">
        <v>0</v>
      </c>
      <c r="O34" s="334">
        <v>36375</v>
      </c>
      <c r="P34" s="320">
        <v>0</v>
      </c>
      <c r="Q34" s="320">
        <v>0</v>
      </c>
      <c r="R34" s="321">
        <v>0</v>
      </c>
      <c r="S34" s="321">
        <v>0</v>
      </c>
      <c r="T34" s="322">
        <v>0</v>
      </c>
      <c r="U34" s="322">
        <v>0</v>
      </c>
      <c r="V34" s="741">
        <v>0</v>
      </c>
      <c r="W34" s="324">
        <v>0</v>
      </c>
      <c r="X34" s="94" t="s">
        <v>111</v>
      </c>
      <c r="AB34" s="317"/>
    </row>
    <row r="35" spans="1:28" ht="15.6">
      <c r="A35" s="365" t="s">
        <v>140</v>
      </c>
      <c r="B35" s="485"/>
      <c r="C35" s="198" t="s">
        <v>50</v>
      </c>
      <c r="D35" s="198" t="s">
        <v>50</v>
      </c>
      <c r="E35" s="198"/>
      <c r="F35" s="201">
        <v>320</v>
      </c>
      <c r="G35" s="326">
        <v>8527</v>
      </c>
      <c r="H35" s="327">
        <v>2981</v>
      </c>
      <c r="I35" s="328">
        <v>4208</v>
      </c>
      <c r="J35" s="329">
        <v>222</v>
      </c>
      <c r="K35" s="330">
        <v>0</v>
      </c>
      <c r="L35" s="331">
        <v>152</v>
      </c>
      <c r="M35" s="332">
        <v>5116</v>
      </c>
      <c r="N35" s="333">
        <v>0</v>
      </c>
      <c r="O35" s="334">
        <v>0</v>
      </c>
      <c r="P35" s="320">
        <v>2186</v>
      </c>
      <c r="Q35" s="320">
        <v>2186</v>
      </c>
      <c r="R35" s="321">
        <v>0</v>
      </c>
      <c r="S35" s="321">
        <v>1000</v>
      </c>
      <c r="T35" s="322">
        <v>0</v>
      </c>
      <c r="U35" s="322">
        <v>0</v>
      </c>
      <c r="V35" s="741">
        <v>0</v>
      </c>
      <c r="W35" s="324">
        <v>0</v>
      </c>
      <c r="X35" s="94" t="s">
        <v>1515</v>
      </c>
      <c r="AB35" s="317"/>
    </row>
    <row r="36" spans="1:28" ht="15.6">
      <c r="A36" s="360" t="s">
        <v>142</v>
      </c>
      <c r="B36" s="484" t="s">
        <v>50</v>
      </c>
      <c r="C36" s="198"/>
      <c r="D36" s="198"/>
      <c r="E36" s="198"/>
      <c r="F36" s="201">
        <v>330</v>
      </c>
      <c r="G36" s="326">
        <v>19113</v>
      </c>
      <c r="H36" s="327">
        <v>61588</v>
      </c>
      <c r="I36" s="328">
        <v>9830</v>
      </c>
      <c r="J36" s="329">
        <v>1993</v>
      </c>
      <c r="K36" s="330">
        <v>6061</v>
      </c>
      <c r="L36" s="331">
        <v>4541</v>
      </c>
      <c r="M36" s="332">
        <v>5404</v>
      </c>
      <c r="N36" s="333">
        <v>0</v>
      </c>
      <c r="O36" s="334">
        <v>0</v>
      </c>
      <c r="P36" s="320">
        <v>5170</v>
      </c>
      <c r="Q36" s="320">
        <v>11688</v>
      </c>
      <c r="R36" s="321">
        <v>0</v>
      </c>
      <c r="S36" s="321">
        <v>0</v>
      </c>
      <c r="T36" s="322">
        <v>0</v>
      </c>
      <c r="U36" s="322">
        <v>0</v>
      </c>
      <c r="V36" s="741">
        <v>0</v>
      </c>
      <c r="W36" s="324">
        <v>0</v>
      </c>
      <c r="X36" s="94" t="s">
        <v>143</v>
      </c>
      <c r="AB36" s="317"/>
    </row>
    <row r="37" spans="1:28" ht="15.6">
      <c r="A37" s="361" t="s">
        <v>144</v>
      </c>
      <c r="B37" s="485"/>
      <c r="C37" s="198"/>
      <c r="D37" s="198"/>
      <c r="E37" s="198" t="s">
        <v>50</v>
      </c>
      <c r="F37" s="201">
        <v>335</v>
      </c>
      <c r="G37" s="326">
        <v>0</v>
      </c>
      <c r="H37" s="327">
        <v>0</v>
      </c>
      <c r="I37" s="328">
        <v>0</v>
      </c>
      <c r="J37" s="329">
        <v>0</v>
      </c>
      <c r="K37" s="330">
        <v>0</v>
      </c>
      <c r="L37" s="331">
        <v>0</v>
      </c>
      <c r="M37" s="332">
        <v>0</v>
      </c>
      <c r="N37" s="333">
        <v>0</v>
      </c>
      <c r="O37" s="334">
        <v>9900</v>
      </c>
      <c r="P37" s="320">
        <v>0</v>
      </c>
      <c r="Q37" s="320">
        <v>0</v>
      </c>
      <c r="R37" s="321">
        <v>0</v>
      </c>
      <c r="S37" s="321">
        <v>0</v>
      </c>
      <c r="T37" s="322">
        <v>0</v>
      </c>
      <c r="U37" s="322">
        <v>0</v>
      </c>
      <c r="V37" s="741">
        <v>0</v>
      </c>
      <c r="W37" s="324">
        <v>0</v>
      </c>
      <c r="X37" s="94" t="s">
        <v>111</v>
      </c>
      <c r="AB37" s="317"/>
    </row>
    <row r="38" spans="1:28" ht="15.6">
      <c r="A38" s="360" t="s">
        <v>145</v>
      </c>
      <c r="B38" s="484" t="s">
        <v>50</v>
      </c>
      <c r="C38" s="198"/>
      <c r="D38" s="198"/>
      <c r="E38" s="198"/>
      <c r="F38" s="201">
        <v>340</v>
      </c>
      <c r="G38" s="326">
        <v>53561</v>
      </c>
      <c r="H38" s="327">
        <v>163330</v>
      </c>
      <c r="I38" s="328">
        <v>40304</v>
      </c>
      <c r="J38" s="329">
        <v>5284</v>
      </c>
      <c r="K38" s="330">
        <v>24853</v>
      </c>
      <c r="L38" s="331">
        <v>9702</v>
      </c>
      <c r="M38" s="332">
        <v>0</v>
      </c>
      <c r="N38" s="333">
        <v>0</v>
      </c>
      <c r="O38" s="334">
        <v>0</v>
      </c>
      <c r="P38" s="320">
        <v>10046</v>
      </c>
      <c r="Q38" s="320">
        <v>40164</v>
      </c>
      <c r="R38" s="321">
        <v>0</v>
      </c>
      <c r="S38" s="321">
        <v>0</v>
      </c>
      <c r="T38" s="322">
        <v>0</v>
      </c>
      <c r="U38" s="322">
        <v>0</v>
      </c>
      <c r="V38" s="741">
        <v>0</v>
      </c>
      <c r="W38" s="324">
        <v>0</v>
      </c>
      <c r="AB38" s="317"/>
    </row>
    <row r="39" spans="1:28" ht="15.6">
      <c r="A39" s="361" t="s">
        <v>146</v>
      </c>
      <c r="B39" s="485"/>
      <c r="C39" s="198"/>
      <c r="D39" s="198"/>
      <c r="E39" s="198" t="s">
        <v>50</v>
      </c>
      <c r="F39" s="201">
        <v>345</v>
      </c>
      <c r="G39" s="326">
        <v>0</v>
      </c>
      <c r="H39" s="327">
        <v>0</v>
      </c>
      <c r="I39" s="328">
        <v>0</v>
      </c>
      <c r="J39" s="329">
        <v>0</v>
      </c>
      <c r="K39" s="330">
        <v>0</v>
      </c>
      <c r="L39" s="331">
        <v>0</v>
      </c>
      <c r="M39" s="332">
        <v>0</v>
      </c>
      <c r="N39" s="333">
        <v>0</v>
      </c>
      <c r="O39" s="334">
        <v>26275</v>
      </c>
      <c r="P39" s="320">
        <v>0</v>
      </c>
      <c r="Q39" s="320">
        <v>0</v>
      </c>
      <c r="R39" s="321">
        <v>0</v>
      </c>
      <c r="S39" s="321">
        <v>0</v>
      </c>
      <c r="T39" s="322">
        <v>0</v>
      </c>
      <c r="U39" s="322">
        <v>0</v>
      </c>
      <c r="V39" s="741">
        <v>0</v>
      </c>
      <c r="W39" s="324">
        <v>0</v>
      </c>
      <c r="X39" s="94" t="s">
        <v>111</v>
      </c>
      <c r="AB39" s="317"/>
    </row>
    <row r="40" spans="1:28" ht="15.6">
      <c r="A40" s="360" t="s">
        <v>147</v>
      </c>
      <c r="B40" s="483" t="s">
        <v>50</v>
      </c>
      <c r="C40" s="199"/>
      <c r="D40" s="199"/>
      <c r="E40" s="199"/>
      <c r="F40" s="201">
        <v>350</v>
      </c>
      <c r="G40" s="326">
        <v>39882</v>
      </c>
      <c r="H40" s="327">
        <v>104895</v>
      </c>
      <c r="I40" s="328">
        <v>28202</v>
      </c>
      <c r="J40" s="329">
        <v>3394</v>
      </c>
      <c r="K40" s="330">
        <v>17391</v>
      </c>
      <c r="L40" s="331">
        <v>6538</v>
      </c>
      <c r="M40" s="332">
        <v>0</v>
      </c>
      <c r="N40" s="333">
        <v>0</v>
      </c>
      <c r="O40" s="334">
        <v>12540</v>
      </c>
      <c r="P40" s="320">
        <v>0</v>
      </c>
      <c r="Q40" s="320">
        <v>18736</v>
      </c>
      <c r="R40" s="321">
        <v>0</v>
      </c>
      <c r="S40" s="321">
        <v>0</v>
      </c>
      <c r="T40" s="322">
        <v>0</v>
      </c>
      <c r="U40" s="322">
        <v>0</v>
      </c>
      <c r="V40" s="741">
        <v>0</v>
      </c>
      <c r="W40" s="324">
        <v>0</v>
      </c>
      <c r="AB40" s="317"/>
    </row>
    <row r="41" spans="1:28" ht="15.6">
      <c r="A41" s="360" t="s">
        <v>148</v>
      </c>
      <c r="B41" s="484" t="s">
        <v>50</v>
      </c>
      <c r="C41" s="198"/>
      <c r="D41" s="198"/>
      <c r="E41" s="198"/>
      <c r="F41" s="201">
        <v>360</v>
      </c>
      <c r="G41" s="326">
        <v>27791</v>
      </c>
      <c r="H41" s="327">
        <v>72488</v>
      </c>
      <c r="I41" s="328">
        <v>17507</v>
      </c>
      <c r="J41" s="329">
        <v>2345</v>
      </c>
      <c r="K41" s="330">
        <v>10796</v>
      </c>
      <c r="L41" s="331">
        <v>5736</v>
      </c>
      <c r="M41" s="332">
        <v>0</v>
      </c>
      <c r="N41" s="333">
        <v>0</v>
      </c>
      <c r="O41" s="334">
        <v>10856</v>
      </c>
      <c r="P41" s="320">
        <v>6948</v>
      </c>
      <c r="Q41" s="320">
        <v>16270</v>
      </c>
      <c r="R41" s="321">
        <v>0</v>
      </c>
      <c r="S41" s="321">
        <v>0</v>
      </c>
      <c r="T41" s="322">
        <v>0</v>
      </c>
      <c r="U41" s="322">
        <v>0</v>
      </c>
      <c r="V41" s="741">
        <v>0</v>
      </c>
      <c r="W41" s="324">
        <v>0</v>
      </c>
      <c r="AB41" s="317"/>
    </row>
    <row r="42" spans="1:28" ht="15.6">
      <c r="A42" s="365" t="s">
        <v>149</v>
      </c>
      <c r="B42" s="487"/>
      <c r="C42" s="198" t="s">
        <v>50</v>
      </c>
      <c r="D42" s="198" t="s">
        <v>50</v>
      </c>
      <c r="E42" s="198"/>
      <c r="F42" s="201">
        <v>370</v>
      </c>
      <c r="G42" s="326">
        <v>26212</v>
      </c>
      <c r="H42" s="327">
        <v>17535</v>
      </c>
      <c r="I42" s="328">
        <v>24753</v>
      </c>
      <c r="J42" s="329">
        <v>1307</v>
      </c>
      <c r="K42" s="330">
        <v>0</v>
      </c>
      <c r="L42" s="331">
        <v>2024</v>
      </c>
      <c r="M42" s="332">
        <v>5685</v>
      </c>
      <c r="N42" s="333">
        <v>10000</v>
      </c>
      <c r="O42" s="334">
        <v>0</v>
      </c>
      <c r="P42" s="320">
        <v>0</v>
      </c>
      <c r="Q42" s="320">
        <v>10309</v>
      </c>
      <c r="R42" s="321">
        <v>0</v>
      </c>
      <c r="S42" s="321">
        <v>1000</v>
      </c>
      <c r="T42" s="322">
        <v>0</v>
      </c>
      <c r="U42" s="322">
        <v>3500</v>
      </c>
      <c r="V42" s="741">
        <v>0</v>
      </c>
      <c r="W42" s="324">
        <v>0</v>
      </c>
      <c r="AB42" s="317"/>
    </row>
    <row r="43" spans="1:28" ht="15.6">
      <c r="A43" s="360" t="s">
        <v>150</v>
      </c>
      <c r="B43" s="484" t="s">
        <v>50</v>
      </c>
      <c r="C43" s="198"/>
      <c r="D43" s="198"/>
      <c r="E43" s="198" t="s">
        <v>50</v>
      </c>
      <c r="F43" s="201">
        <v>380</v>
      </c>
      <c r="G43" s="326">
        <v>28501</v>
      </c>
      <c r="H43" s="327">
        <v>0</v>
      </c>
      <c r="I43" s="328">
        <v>0</v>
      </c>
      <c r="J43" s="329">
        <v>2467</v>
      </c>
      <c r="K43" s="330">
        <v>11184</v>
      </c>
      <c r="L43" s="331">
        <v>5551</v>
      </c>
      <c r="M43" s="332">
        <v>0</v>
      </c>
      <c r="N43" s="333">
        <v>0</v>
      </c>
      <c r="O43" s="334">
        <v>0</v>
      </c>
      <c r="P43" s="320">
        <v>0</v>
      </c>
      <c r="Q43" s="320">
        <v>0</v>
      </c>
      <c r="R43" s="321">
        <v>0</v>
      </c>
      <c r="S43" s="321">
        <v>0</v>
      </c>
      <c r="T43" s="322">
        <v>0</v>
      </c>
      <c r="U43" s="322">
        <v>0</v>
      </c>
      <c r="V43" s="741">
        <v>0</v>
      </c>
      <c r="W43" s="324">
        <v>0</v>
      </c>
      <c r="AB43" s="317"/>
    </row>
    <row r="44" spans="1:28" ht="15.6">
      <c r="A44" s="361" t="s">
        <v>151</v>
      </c>
      <c r="B44" s="485"/>
      <c r="C44" s="198"/>
      <c r="D44" s="198"/>
      <c r="E44" s="198" t="s">
        <v>50</v>
      </c>
      <c r="F44" s="201">
        <v>385</v>
      </c>
      <c r="G44" s="326">
        <v>0</v>
      </c>
      <c r="H44" s="327">
        <v>0</v>
      </c>
      <c r="I44" s="328">
        <v>0</v>
      </c>
      <c r="J44" s="329">
        <v>0</v>
      </c>
      <c r="K44" s="330">
        <v>0</v>
      </c>
      <c r="L44" s="331">
        <v>0</v>
      </c>
      <c r="M44" s="332">
        <v>0</v>
      </c>
      <c r="N44" s="333">
        <v>0</v>
      </c>
      <c r="O44" s="334">
        <v>9900</v>
      </c>
      <c r="P44" s="320">
        <v>0</v>
      </c>
      <c r="Q44" s="320">
        <v>0</v>
      </c>
      <c r="R44" s="321">
        <v>0</v>
      </c>
      <c r="S44" s="321">
        <v>0</v>
      </c>
      <c r="T44" s="322">
        <v>0</v>
      </c>
      <c r="U44" s="322">
        <v>0</v>
      </c>
      <c r="V44" s="741">
        <v>0</v>
      </c>
      <c r="W44" s="324">
        <v>0</v>
      </c>
      <c r="X44" s="94" t="s">
        <v>111</v>
      </c>
      <c r="AB44" s="317"/>
    </row>
    <row r="45" spans="1:28" ht="15.6">
      <c r="A45" s="360" t="s">
        <v>152</v>
      </c>
      <c r="B45" s="484" t="s">
        <v>50</v>
      </c>
      <c r="C45" s="198"/>
      <c r="D45" s="198"/>
      <c r="E45" s="198"/>
      <c r="F45" s="201">
        <v>390</v>
      </c>
      <c r="G45" s="326">
        <v>16332</v>
      </c>
      <c r="H45" s="327">
        <v>44858</v>
      </c>
      <c r="I45" s="328">
        <v>7371</v>
      </c>
      <c r="J45" s="329">
        <v>1451</v>
      </c>
      <c r="K45" s="330">
        <v>5000</v>
      </c>
      <c r="L45" s="331">
        <v>4698</v>
      </c>
      <c r="M45" s="332">
        <v>0</v>
      </c>
      <c r="N45" s="333">
        <v>0</v>
      </c>
      <c r="O45" s="334">
        <v>0</v>
      </c>
      <c r="P45" s="320">
        <v>9522</v>
      </c>
      <c r="Q45" s="320">
        <v>22508</v>
      </c>
      <c r="R45" s="321">
        <v>0</v>
      </c>
      <c r="S45" s="321">
        <v>0</v>
      </c>
      <c r="T45" s="322">
        <v>0</v>
      </c>
      <c r="U45" s="322">
        <v>0</v>
      </c>
      <c r="V45" s="741">
        <v>0</v>
      </c>
      <c r="W45" s="324">
        <v>0</v>
      </c>
      <c r="AB45" s="317"/>
    </row>
    <row r="46" spans="1:28" ht="15.6">
      <c r="A46" s="361" t="s">
        <v>153</v>
      </c>
      <c r="B46" s="485"/>
      <c r="C46" s="198"/>
      <c r="D46" s="198"/>
      <c r="E46" s="198" t="s">
        <v>50</v>
      </c>
      <c r="F46" s="201">
        <v>395</v>
      </c>
      <c r="G46" s="326">
        <v>0</v>
      </c>
      <c r="H46" s="327">
        <v>0</v>
      </c>
      <c r="I46" s="328">
        <v>0</v>
      </c>
      <c r="J46" s="329">
        <v>0</v>
      </c>
      <c r="K46" s="330">
        <v>0</v>
      </c>
      <c r="L46" s="331">
        <v>0</v>
      </c>
      <c r="M46" s="332">
        <v>0</v>
      </c>
      <c r="N46" s="333">
        <v>0</v>
      </c>
      <c r="O46" s="334">
        <v>9900</v>
      </c>
      <c r="P46" s="320">
        <v>0</v>
      </c>
      <c r="Q46" s="320">
        <v>0</v>
      </c>
      <c r="R46" s="321">
        <v>0</v>
      </c>
      <c r="S46" s="321">
        <v>0</v>
      </c>
      <c r="T46" s="322">
        <v>0</v>
      </c>
      <c r="U46" s="322">
        <v>0</v>
      </c>
      <c r="V46" s="741">
        <v>0</v>
      </c>
      <c r="W46" s="324">
        <v>0</v>
      </c>
      <c r="X46" s="94" t="s">
        <v>111</v>
      </c>
      <c r="AB46" s="317"/>
    </row>
    <row r="47" spans="1:28" ht="15.6">
      <c r="A47" s="360" t="s">
        <v>154</v>
      </c>
      <c r="B47" s="483" t="s">
        <v>50</v>
      </c>
      <c r="C47" s="199"/>
      <c r="D47" s="199"/>
      <c r="E47" s="199"/>
      <c r="F47" s="201">
        <v>400</v>
      </c>
      <c r="G47" s="326">
        <v>27445</v>
      </c>
      <c r="H47" s="327">
        <v>78250</v>
      </c>
      <c r="I47" s="328">
        <v>17202</v>
      </c>
      <c r="J47" s="329">
        <v>2531</v>
      </c>
      <c r="K47" s="330">
        <v>10607</v>
      </c>
      <c r="L47" s="331">
        <v>5814</v>
      </c>
      <c r="M47" s="332">
        <v>0</v>
      </c>
      <c r="N47" s="333">
        <v>0</v>
      </c>
      <c r="O47" s="334">
        <v>10041</v>
      </c>
      <c r="P47" s="320">
        <v>10160</v>
      </c>
      <c r="Q47" s="320">
        <v>22071</v>
      </c>
      <c r="R47" s="321">
        <v>0</v>
      </c>
      <c r="S47" s="321">
        <v>0</v>
      </c>
      <c r="T47" s="322">
        <v>0</v>
      </c>
      <c r="U47" s="322">
        <v>0</v>
      </c>
      <c r="V47" s="741">
        <v>0</v>
      </c>
      <c r="W47" s="324">
        <v>0</v>
      </c>
      <c r="AB47" s="317"/>
    </row>
    <row r="48" spans="1:28" ht="15.6">
      <c r="A48" s="360" t="s">
        <v>155</v>
      </c>
      <c r="B48" s="484" t="s">
        <v>50</v>
      </c>
      <c r="C48" s="198"/>
      <c r="D48" s="198"/>
      <c r="E48" s="198"/>
      <c r="F48" s="201">
        <v>410</v>
      </c>
      <c r="G48" s="326">
        <v>76434</v>
      </c>
      <c r="H48" s="327">
        <v>156404</v>
      </c>
      <c r="I48" s="328">
        <v>60536</v>
      </c>
      <c r="J48" s="329">
        <v>5060</v>
      </c>
      <c r="K48" s="330">
        <v>37329</v>
      </c>
      <c r="L48" s="331">
        <v>7986</v>
      </c>
      <c r="M48" s="332">
        <v>0</v>
      </c>
      <c r="N48" s="333">
        <v>0</v>
      </c>
      <c r="O48" s="334">
        <v>25025</v>
      </c>
      <c r="P48" s="320">
        <v>0</v>
      </c>
      <c r="Q48" s="320">
        <v>20108</v>
      </c>
      <c r="R48" s="321">
        <v>0</v>
      </c>
      <c r="S48" s="321">
        <v>0</v>
      </c>
      <c r="T48" s="322">
        <v>0</v>
      </c>
      <c r="U48" s="322">
        <v>0</v>
      </c>
      <c r="V48" s="741">
        <v>0</v>
      </c>
      <c r="W48" s="324">
        <v>0</v>
      </c>
      <c r="AB48" s="317"/>
    </row>
    <row r="49" spans="1:28" ht="15.6">
      <c r="A49" s="360" t="s">
        <v>156</v>
      </c>
      <c r="B49" s="483" t="s">
        <v>50</v>
      </c>
      <c r="C49" s="199"/>
      <c r="D49" s="199"/>
      <c r="E49" s="199"/>
      <c r="F49" s="201">
        <v>420</v>
      </c>
      <c r="G49" s="326">
        <v>36742</v>
      </c>
      <c r="H49" s="327">
        <v>99532</v>
      </c>
      <c r="I49" s="328">
        <v>25426</v>
      </c>
      <c r="J49" s="329">
        <v>3220</v>
      </c>
      <c r="K49" s="330">
        <v>15679</v>
      </c>
      <c r="L49" s="331">
        <v>6050</v>
      </c>
      <c r="M49" s="332">
        <v>14702</v>
      </c>
      <c r="N49" s="333">
        <v>0</v>
      </c>
      <c r="O49" s="334">
        <v>14082</v>
      </c>
      <c r="P49" s="320">
        <v>9192</v>
      </c>
      <c r="Q49" s="320">
        <v>28730</v>
      </c>
      <c r="R49" s="321">
        <v>0</v>
      </c>
      <c r="S49" s="321">
        <v>0</v>
      </c>
      <c r="T49" s="322">
        <v>0</v>
      </c>
      <c r="U49" s="322">
        <v>0</v>
      </c>
      <c r="V49" s="741">
        <v>0</v>
      </c>
      <c r="W49" s="324">
        <v>0</v>
      </c>
      <c r="AB49" s="317"/>
    </row>
    <row r="50" spans="1:28" ht="15.6">
      <c r="A50" s="360" t="s">
        <v>157</v>
      </c>
      <c r="B50" s="483" t="s">
        <v>50</v>
      </c>
      <c r="C50" s="199"/>
      <c r="D50" s="199"/>
      <c r="E50" s="199"/>
      <c r="F50" s="201">
        <v>430</v>
      </c>
      <c r="G50" s="326">
        <v>129611</v>
      </c>
      <c r="H50" s="327">
        <v>386166</v>
      </c>
      <c r="I50" s="328">
        <v>107577</v>
      </c>
      <c r="J50" s="329">
        <v>12494</v>
      </c>
      <c r="K50" s="330">
        <v>66336</v>
      </c>
      <c r="L50" s="331">
        <v>9389</v>
      </c>
      <c r="M50" s="332">
        <v>63233</v>
      </c>
      <c r="N50" s="333">
        <v>0</v>
      </c>
      <c r="O50" s="334">
        <v>47004</v>
      </c>
      <c r="P50" s="320">
        <v>0</v>
      </c>
      <c r="Q50" s="320">
        <v>51023</v>
      </c>
      <c r="R50" s="321">
        <v>0</v>
      </c>
      <c r="S50" s="321">
        <v>0</v>
      </c>
      <c r="T50" s="322">
        <v>0</v>
      </c>
      <c r="U50" s="322">
        <v>0</v>
      </c>
      <c r="V50" s="741">
        <v>0</v>
      </c>
      <c r="W50" s="324">
        <v>0</v>
      </c>
      <c r="AB50" s="317"/>
    </row>
    <row r="51" spans="1:28" ht="15.6">
      <c r="A51" s="361" t="s">
        <v>158</v>
      </c>
      <c r="B51" s="485"/>
      <c r="C51" s="198"/>
      <c r="D51" s="198"/>
      <c r="E51" s="198" t="s">
        <v>50</v>
      </c>
      <c r="F51" s="201">
        <v>440</v>
      </c>
      <c r="G51" s="326">
        <v>0</v>
      </c>
      <c r="H51" s="327">
        <v>0</v>
      </c>
      <c r="I51" s="328">
        <v>0</v>
      </c>
      <c r="J51" s="329">
        <v>0</v>
      </c>
      <c r="K51" s="330">
        <v>0</v>
      </c>
      <c r="L51" s="331">
        <v>0</v>
      </c>
      <c r="M51" s="332">
        <v>0</v>
      </c>
      <c r="N51" s="333">
        <v>0</v>
      </c>
      <c r="O51" s="334">
        <v>9900</v>
      </c>
      <c r="P51" s="320">
        <v>0</v>
      </c>
      <c r="Q51" s="320">
        <v>0</v>
      </c>
      <c r="R51" s="321">
        <v>0</v>
      </c>
      <c r="S51" s="321">
        <v>0</v>
      </c>
      <c r="T51" s="322">
        <v>0</v>
      </c>
      <c r="U51" s="322">
        <v>0</v>
      </c>
      <c r="V51" s="741">
        <v>0</v>
      </c>
      <c r="W51" s="324">
        <v>0</v>
      </c>
      <c r="X51" s="94" t="s">
        <v>159</v>
      </c>
      <c r="AB51" s="317"/>
    </row>
    <row r="52" spans="1:28" ht="15.6">
      <c r="A52" s="360" t="s">
        <v>160</v>
      </c>
      <c r="B52" s="484" t="s">
        <v>50</v>
      </c>
      <c r="C52" s="198"/>
      <c r="D52" s="198"/>
      <c r="E52" s="198"/>
      <c r="F52" s="201">
        <v>450</v>
      </c>
      <c r="G52" s="326">
        <v>96068</v>
      </c>
      <c r="H52" s="327">
        <v>231870</v>
      </c>
      <c r="I52" s="328">
        <v>77904</v>
      </c>
      <c r="J52" s="329">
        <v>7502</v>
      </c>
      <c r="K52" s="330">
        <v>48039</v>
      </c>
      <c r="L52" s="331">
        <v>9944</v>
      </c>
      <c r="M52" s="332">
        <v>0</v>
      </c>
      <c r="N52" s="333">
        <v>0</v>
      </c>
      <c r="O52" s="334">
        <v>0</v>
      </c>
      <c r="P52" s="320">
        <v>5132</v>
      </c>
      <c r="Q52" s="320">
        <v>49110</v>
      </c>
      <c r="R52" s="321">
        <v>0</v>
      </c>
      <c r="S52" s="321">
        <v>0</v>
      </c>
      <c r="T52" s="322">
        <v>0</v>
      </c>
      <c r="U52" s="322">
        <v>0</v>
      </c>
      <c r="V52" s="741">
        <v>0</v>
      </c>
      <c r="W52" s="324">
        <v>0</v>
      </c>
      <c r="AB52" s="317"/>
    </row>
    <row r="53" spans="1:28" ht="15.6">
      <c r="A53" s="361" t="s">
        <v>161</v>
      </c>
      <c r="B53" s="485"/>
      <c r="C53" s="198"/>
      <c r="D53" s="198"/>
      <c r="E53" s="198" t="s">
        <v>50</v>
      </c>
      <c r="F53" s="201">
        <v>455</v>
      </c>
      <c r="G53" s="326">
        <v>0</v>
      </c>
      <c r="H53" s="327">
        <v>0</v>
      </c>
      <c r="I53" s="328">
        <v>0</v>
      </c>
      <c r="J53" s="329">
        <v>0</v>
      </c>
      <c r="K53" s="330">
        <v>0</v>
      </c>
      <c r="L53" s="331">
        <v>0</v>
      </c>
      <c r="M53" s="332">
        <v>0</v>
      </c>
      <c r="N53" s="333">
        <v>0</v>
      </c>
      <c r="O53" s="334">
        <v>38588</v>
      </c>
      <c r="P53" s="320">
        <v>0</v>
      </c>
      <c r="Q53" s="320">
        <v>0</v>
      </c>
      <c r="R53" s="321">
        <v>0</v>
      </c>
      <c r="S53" s="321">
        <v>0</v>
      </c>
      <c r="T53" s="322">
        <v>0</v>
      </c>
      <c r="U53" s="322">
        <v>0</v>
      </c>
      <c r="V53" s="741">
        <v>0</v>
      </c>
      <c r="W53" s="324">
        <v>0</v>
      </c>
      <c r="X53" s="94" t="s">
        <v>111</v>
      </c>
      <c r="AB53" s="317"/>
    </row>
    <row r="54" spans="1:28" ht="15.6">
      <c r="A54" s="360" t="s">
        <v>162</v>
      </c>
      <c r="B54" s="483" t="s">
        <v>50</v>
      </c>
      <c r="C54" s="199"/>
      <c r="D54" s="199"/>
      <c r="E54" s="199" t="s">
        <v>50</v>
      </c>
      <c r="F54" s="201">
        <v>460</v>
      </c>
      <c r="G54" s="326">
        <v>22470</v>
      </c>
      <c r="H54" s="327">
        <v>0</v>
      </c>
      <c r="I54" s="328">
        <v>0</v>
      </c>
      <c r="J54" s="329">
        <v>1852</v>
      </c>
      <c r="K54" s="330">
        <v>7893</v>
      </c>
      <c r="L54" s="331">
        <v>5400</v>
      </c>
      <c r="M54" s="332">
        <v>0</v>
      </c>
      <c r="N54" s="333">
        <v>0</v>
      </c>
      <c r="O54" s="334">
        <v>0</v>
      </c>
      <c r="P54" s="320">
        <v>0</v>
      </c>
      <c r="Q54" s="320">
        <v>0</v>
      </c>
      <c r="R54" s="321">
        <v>0</v>
      </c>
      <c r="S54" s="321">
        <v>0</v>
      </c>
      <c r="T54" s="322">
        <v>0</v>
      </c>
      <c r="U54" s="322">
        <v>0</v>
      </c>
      <c r="V54" s="741">
        <v>0</v>
      </c>
      <c r="W54" s="324">
        <v>0</v>
      </c>
      <c r="AB54" s="317"/>
    </row>
    <row r="55" spans="1:28" ht="15.6">
      <c r="A55" s="361" t="s">
        <v>163</v>
      </c>
      <c r="B55" s="485"/>
      <c r="C55" s="198"/>
      <c r="D55" s="198"/>
      <c r="E55" s="198" t="s">
        <v>50</v>
      </c>
      <c r="F55" s="201">
        <v>465</v>
      </c>
      <c r="G55" s="326">
        <v>0</v>
      </c>
      <c r="H55" s="327">
        <v>0</v>
      </c>
      <c r="I55" s="328">
        <v>0</v>
      </c>
      <c r="J55" s="329">
        <v>0</v>
      </c>
      <c r="K55" s="330">
        <v>0</v>
      </c>
      <c r="L55" s="331">
        <v>0</v>
      </c>
      <c r="M55" s="332">
        <v>0</v>
      </c>
      <c r="N55" s="333">
        <v>0</v>
      </c>
      <c r="O55" s="334">
        <v>9900</v>
      </c>
      <c r="P55" s="320">
        <v>0</v>
      </c>
      <c r="Q55" s="320">
        <v>0</v>
      </c>
      <c r="R55" s="321">
        <v>0</v>
      </c>
      <c r="S55" s="321">
        <v>0</v>
      </c>
      <c r="T55" s="322">
        <v>0</v>
      </c>
      <c r="U55" s="322">
        <v>0</v>
      </c>
      <c r="V55" s="741">
        <v>0</v>
      </c>
      <c r="W55" s="324">
        <v>0</v>
      </c>
      <c r="X55" s="94" t="s">
        <v>111</v>
      </c>
      <c r="AB55" s="317"/>
    </row>
    <row r="56" spans="1:28" ht="15.6">
      <c r="A56" s="366" t="s">
        <v>164</v>
      </c>
      <c r="B56" s="483" t="s">
        <v>50</v>
      </c>
      <c r="C56" s="199"/>
      <c r="D56" s="199"/>
      <c r="E56" s="199"/>
      <c r="F56" s="201">
        <v>470</v>
      </c>
      <c r="G56" s="326">
        <v>0</v>
      </c>
      <c r="H56" s="327">
        <v>0</v>
      </c>
      <c r="I56" s="328">
        <v>0</v>
      </c>
      <c r="J56" s="329">
        <v>0</v>
      </c>
      <c r="K56" s="330">
        <v>0</v>
      </c>
      <c r="L56" s="331">
        <v>0</v>
      </c>
      <c r="M56" s="332">
        <v>0</v>
      </c>
      <c r="N56" s="333">
        <v>0</v>
      </c>
      <c r="O56" s="334">
        <v>0</v>
      </c>
      <c r="P56" s="320">
        <v>0</v>
      </c>
      <c r="Q56" s="320">
        <v>0</v>
      </c>
      <c r="R56" s="321">
        <v>0</v>
      </c>
      <c r="S56" s="321">
        <v>0</v>
      </c>
      <c r="T56" s="322">
        <v>0</v>
      </c>
      <c r="U56" s="322">
        <v>0</v>
      </c>
      <c r="V56" s="741">
        <v>0</v>
      </c>
      <c r="W56" s="324">
        <v>0</v>
      </c>
      <c r="X56" s="94" t="s">
        <v>165</v>
      </c>
      <c r="AB56" s="317"/>
    </row>
    <row r="57" spans="1:28" ht="15.6">
      <c r="A57" s="365" t="s">
        <v>166</v>
      </c>
      <c r="B57" s="485"/>
      <c r="C57" s="198" t="s">
        <v>50</v>
      </c>
      <c r="D57" s="198" t="s">
        <v>50</v>
      </c>
      <c r="E57" s="198"/>
      <c r="F57" s="201">
        <v>480</v>
      </c>
      <c r="G57" s="326">
        <v>18807</v>
      </c>
      <c r="H57" s="327">
        <v>13061</v>
      </c>
      <c r="I57" s="328">
        <v>17761</v>
      </c>
      <c r="J57" s="329">
        <v>938</v>
      </c>
      <c r="K57" s="330">
        <v>0</v>
      </c>
      <c r="L57" s="331">
        <v>1791</v>
      </c>
      <c r="M57" s="332">
        <v>5492</v>
      </c>
      <c r="N57" s="333">
        <v>0</v>
      </c>
      <c r="O57" s="334">
        <v>0</v>
      </c>
      <c r="P57" s="320">
        <v>1034</v>
      </c>
      <c r="Q57" s="320">
        <v>7741</v>
      </c>
      <c r="R57" s="325">
        <v>0</v>
      </c>
      <c r="S57" s="321">
        <v>0</v>
      </c>
      <c r="T57" s="322">
        <v>0</v>
      </c>
      <c r="U57" s="322">
        <v>3500</v>
      </c>
      <c r="V57" s="741">
        <v>0</v>
      </c>
      <c r="W57" s="324">
        <v>0</v>
      </c>
      <c r="AB57" s="317"/>
    </row>
    <row r="58" spans="1:28" ht="15.6">
      <c r="A58" s="365" t="s">
        <v>167</v>
      </c>
      <c r="B58" s="486"/>
      <c r="C58" s="199" t="s">
        <v>50</v>
      </c>
      <c r="D58" s="199" t="s">
        <v>50</v>
      </c>
      <c r="E58" s="199"/>
      <c r="F58" s="201">
        <v>490</v>
      </c>
      <c r="G58" s="326">
        <v>19395</v>
      </c>
      <c r="H58" s="327">
        <v>12976</v>
      </c>
      <c r="I58" s="328">
        <v>18318</v>
      </c>
      <c r="J58" s="329">
        <v>967</v>
      </c>
      <c r="K58" s="330">
        <v>0</v>
      </c>
      <c r="L58" s="331">
        <v>868</v>
      </c>
      <c r="M58" s="332">
        <v>5507</v>
      </c>
      <c r="N58" s="333">
        <v>0</v>
      </c>
      <c r="O58" s="334">
        <v>0</v>
      </c>
      <c r="P58" s="320">
        <v>1490</v>
      </c>
      <c r="Q58" s="320">
        <v>2774</v>
      </c>
      <c r="R58" s="321">
        <v>0</v>
      </c>
      <c r="S58" s="321">
        <v>0</v>
      </c>
      <c r="T58" s="322">
        <v>0</v>
      </c>
      <c r="U58" s="322">
        <v>0</v>
      </c>
      <c r="V58" s="741">
        <v>0</v>
      </c>
      <c r="W58" s="324">
        <v>0</v>
      </c>
      <c r="AB58" s="317"/>
    </row>
    <row r="59" spans="1:28" ht="15.6">
      <c r="A59" s="366" t="s">
        <v>168</v>
      </c>
      <c r="B59" s="483" t="s">
        <v>50</v>
      </c>
      <c r="C59" s="199"/>
      <c r="D59" s="199"/>
      <c r="E59" s="199"/>
      <c r="F59" s="201">
        <v>500</v>
      </c>
      <c r="G59" s="326">
        <v>0</v>
      </c>
      <c r="H59" s="327">
        <v>0</v>
      </c>
      <c r="I59" s="328">
        <v>0</v>
      </c>
      <c r="J59" s="329">
        <v>0</v>
      </c>
      <c r="K59" s="330">
        <v>0</v>
      </c>
      <c r="L59" s="331">
        <v>0</v>
      </c>
      <c r="M59" s="332">
        <v>0</v>
      </c>
      <c r="N59" s="333">
        <v>0</v>
      </c>
      <c r="O59" s="334">
        <v>0</v>
      </c>
      <c r="P59" s="320">
        <v>0</v>
      </c>
      <c r="Q59" s="320">
        <v>0</v>
      </c>
      <c r="R59" s="321">
        <v>0</v>
      </c>
      <c r="S59" s="321">
        <v>0</v>
      </c>
      <c r="T59" s="322">
        <v>0</v>
      </c>
      <c r="U59" s="322">
        <v>0</v>
      </c>
      <c r="V59" s="741">
        <v>0</v>
      </c>
      <c r="W59" s="324">
        <v>0</v>
      </c>
      <c r="X59" s="94" t="s">
        <v>165</v>
      </c>
      <c r="AB59" s="317"/>
    </row>
    <row r="60" spans="1:28" ht="15.6">
      <c r="A60" s="360" t="s">
        <v>169</v>
      </c>
      <c r="B60" s="484" t="s">
        <v>50</v>
      </c>
      <c r="C60" s="198"/>
      <c r="D60" s="198"/>
      <c r="E60" s="198"/>
      <c r="F60" s="201">
        <v>510</v>
      </c>
      <c r="G60" s="326">
        <v>111838</v>
      </c>
      <c r="H60" s="327">
        <v>300276</v>
      </c>
      <c r="I60" s="328">
        <v>84779</v>
      </c>
      <c r="J60" s="329">
        <v>9714</v>
      </c>
      <c r="K60" s="330">
        <v>52279</v>
      </c>
      <c r="L60" s="331">
        <v>16263</v>
      </c>
      <c r="M60" s="332">
        <v>51791</v>
      </c>
      <c r="N60" s="333">
        <v>0</v>
      </c>
      <c r="O60" s="334">
        <v>35330</v>
      </c>
      <c r="P60" s="320">
        <v>100</v>
      </c>
      <c r="Q60" s="320">
        <v>52541</v>
      </c>
      <c r="R60" s="321">
        <v>0</v>
      </c>
      <c r="S60" s="321">
        <v>0</v>
      </c>
      <c r="T60" s="322">
        <v>0</v>
      </c>
      <c r="U60" s="322">
        <v>0</v>
      </c>
      <c r="V60" s="741">
        <v>0</v>
      </c>
      <c r="W60" s="324">
        <v>0</v>
      </c>
      <c r="X60" s="1" t="s">
        <v>1559</v>
      </c>
      <c r="AB60" s="317"/>
    </row>
    <row r="61" spans="1:28" ht="15.6">
      <c r="A61" s="366" t="s">
        <v>170</v>
      </c>
      <c r="B61" s="486"/>
      <c r="C61" s="199"/>
      <c r="D61" s="199"/>
      <c r="E61" s="199"/>
      <c r="F61" s="201">
        <v>520</v>
      </c>
      <c r="G61" s="326">
        <v>0</v>
      </c>
      <c r="H61" s="327">
        <v>0</v>
      </c>
      <c r="I61" s="328">
        <v>0</v>
      </c>
      <c r="J61" s="329">
        <v>0</v>
      </c>
      <c r="K61" s="330">
        <v>0</v>
      </c>
      <c r="L61" s="331">
        <v>0</v>
      </c>
      <c r="M61" s="332">
        <v>0</v>
      </c>
      <c r="N61" s="333">
        <v>0</v>
      </c>
      <c r="O61" s="334">
        <v>0</v>
      </c>
      <c r="P61" s="320">
        <v>0</v>
      </c>
      <c r="Q61" s="320">
        <v>0</v>
      </c>
      <c r="R61" s="321">
        <v>0</v>
      </c>
      <c r="S61" s="321">
        <v>0</v>
      </c>
      <c r="T61" s="322">
        <v>0</v>
      </c>
      <c r="U61" s="322">
        <v>0</v>
      </c>
      <c r="V61" s="741">
        <v>0</v>
      </c>
      <c r="W61" s="324">
        <v>0</v>
      </c>
      <c r="X61" s="94" t="s">
        <v>165</v>
      </c>
      <c r="AB61" s="317"/>
    </row>
    <row r="62" spans="1:28" ht="15.6">
      <c r="A62" s="360" t="s">
        <v>171</v>
      </c>
      <c r="B62" s="487"/>
      <c r="C62" s="198"/>
      <c r="D62" s="198"/>
      <c r="E62" s="198"/>
      <c r="F62" s="201">
        <v>530</v>
      </c>
      <c r="G62" s="326">
        <v>56722</v>
      </c>
      <c r="H62" s="327">
        <v>178609</v>
      </c>
      <c r="I62" s="328">
        <v>43100</v>
      </c>
      <c r="J62" s="329">
        <v>5779</v>
      </c>
      <c r="K62" s="330">
        <v>26576</v>
      </c>
      <c r="L62" s="331">
        <v>8984</v>
      </c>
      <c r="M62" s="332">
        <v>25577</v>
      </c>
      <c r="N62" s="333">
        <v>28215</v>
      </c>
      <c r="O62" s="334">
        <v>0</v>
      </c>
      <c r="P62" s="320">
        <v>2000</v>
      </c>
      <c r="Q62" s="320">
        <v>32991</v>
      </c>
      <c r="R62" s="321">
        <v>4330</v>
      </c>
      <c r="S62" s="321">
        <v>5488</v>
      </c>
      <c r="T62" s="322">
        <v>3644</v>
      </c>
      <c r="U62" s="322">
        <v>4330</v>
      </c>
      <c r="V62" s="741">
        <v>0</v>
      </c>
      <c r="W62" s="324">
        <v>0</v>
      </c>
      <c r="AB62" s="317"/>
    </row>
    <row r="63" spans="1:28" ht="15.6">
      <c r="A63" s="361" t="s">
        <v>172</v>
      </c>
      <c r="B63" s="485"/>
      <c r="C63" s="198"/>
      <c r="D63" s="198"/>
      <c r="E63" s="198" t="s">
        <v>50</v>
      </c>
      <c r="F63" s="201">
        <v>535</v>
      </c>
      <c r="G63" s="326">
        <v>0</v>
      </c>
      <c r="H63" s="327">
        <v>0</v>
      </c>
      <c r="I63" s="328">
        <v>0</v>
      </c>
      <c r="J63" s="329">
        <v>0</v>
      </c>
      <c r="K63" s="330">
        <v>0</v>
      </c>
      <c r="L63" s="331">
        <v>0</v>
      </c>
      <c r="M63" s="332">
        <v>0</v>
      </c>
      <c r="N63" s="333">
        <v>0</v>
      </c>
      <c r="O63" s="334">
        <v>24082</v>
      </c>
      <c r="P63" s="320">
        <v>0</v>
      </c>
      <c r="Q63" s="320">
        <v>0</v>
      </c>
      <c r="R63" s="321">
        <v>0</v>
      </c>
      <c r="S63" s="321">
        <v>0</v>
      </c>
      <c r="T63" s="322">
        <v>0</v>
      </c>
      <c r="U63" s="322">
        <v>0</v>
      </c>
      <c r="V63" s="741">
        <v>0</v>
      </c>
      <c r="W63" s="324">
        <v>0</v>
      </c>
      <c r="X63" s="94" t="s">
        <v>173</v>
      </c>
      <c r="AB63" s="317"/>
    </row>
    <row r="64" spans="1:28" ht="15.6">
      <c r="A64" s="361" t="s">
        <v>174</v>
      </c>
      <c r="B64" s="485"/>
      <c r="C64" s="198"/>
      <c r="D64" s="198"/>
      <c r="E64" s="198" t="s">
        <v>50</v>
      </c>
      <c r="F64" s="201">
        <v>536</v>
      </c>
      <c r="G64" s="326">
        <v>0</v>
      </c>
      <c r="H64" s="327">
        <v>0</v>
      </c>
      <c r="I64" s="328">
        <v>0</v>
      </c>
      <c r="J64" s="329">
        <v>0</v>
      </c>
      <c r="K64" s="330">
        <v>0</v>
      </c>
      <c r="L64" s="331">
        <v>0</v>
      </c>
      <c r="M64" s="332">
        <v>0</v>
      </c>
      <c r="N64" s="333">
        <v>0</v>
      </c>
      <c r="O64" s="334">
        <v>0</v>
      </c>
      <c r="P64" s="320">
        <v>0</v>
      </c>
      <c r="Q64" s="320">
        <v>0</v>
      </c>
      <c r="R64" s="321">
        <v>0</v>
      </c>
      <c r="S64" s="321">
        <v>0</v>
      </c>
      <c r="T64" s="322">
        <v>0</v>
      </c>
      <c r="U64" s="322">
        <v>0</v>
      </c>
      <c r="V64" s="741">
        <v>0</v>
      </c>
      <c r="W64" s="324">
        <v>0</v>
      </c>
      <c r="X64" s="94" t="s">
        <v>1374</v>
      </c>
      <c r="AB64" s="317"/>
    </row>
    <row r="65" spans="1:28" ht="15.6">
      <c r="A65" s="360" t="s">
        <v>175</v>
      </c>
      <c r="B65" s="483" t="s">
        <v>50</v>
      </c>
      <c r="C65" s="198"/>
      <c r="D65" s="198"/>
      <c r="E65" s="198"/>
      <c r="F65" s="201">
        <v>540</v>
      </c>
      <c r="G65" s="326">
        <v>27167</v>
      </c>
      <c r="H65" s="327">
        <v>65009</v>
      </c>
      <c r="I65" s="328">
        <v>16954</v>
      </c>
      <c r="J65" s="329">
        <v>2103</v>
      </c>
      <c r="K65" s="330">
        <v>10456</v>
      </c>
      <c r="L65" s="331">
        <v>5394</v>
      </c>
      <c r="M65" s="332">
        <v>0</v>
      </c>
      <c r="N65" s="333">
        <v>0</v>
      </c>
      <c r="O65" s="334">
        <v>9900</v>
      </c>
      <c r="P65" s="320">
        <v>0</v>
      </c>
      <c r="Q65" s="320">
        <v>19449</v>
      </c>
      <c r="R65" s="321">
        <v>0</v>
      </c>
      <c r="S65" s="321">
        <v>0</v>
      </c>
      <c r="T65" s="322">
        <v>0</v>
      </c>
      <c r="U65" s="322">
        <v>0</v>
      </c>
      <c r="V65" s="741">
        <v>0</v>
      </c>
      <c r="W65" s="324">
        <v>0</v>
      </c>
      <c r="AB65" s="317"/>
    </row>
    <row r="66" spans="1:28" ht="15.6">
      <c r="A66" s="365" t="s">
        <v>176</v>
      </c>
      <c r="B66" s="487"/>
      <c r="C66" s="198"/>
      <c r="D66" s="198" t="s">
        <v>50</v>
      </c>
      <c r="E66" s="198"/>
      <c r="F66" s="201">
        <v>550</v>
      </c>
      <c r="G66" s="326">
        <v>40891</v>
      </c>
      <c r="H66" s="327">
        <v>27352</v>
      </c>
      <c r="I66" s="328">
        <v>38615</v>
      </c>
      <c r="J66" s="329">
        <v>2040</v>
      </c>
      <c r="K66" s="330">
        <v>5000</v>
      </c>
      <c r="L66" s="331">
        <v>2687</v>
      </c>
      <c r="M66" s="332">
        <v>6069</v>
      </c>
      <c r="N66" s="333">
        <v>28215</v>
      </c>
      <c r="O66" s="334">
        <v>0</v>
      </c>
      <c r="P66" s="320">
        <v>0</v>
      </c>
      <c r="Q66" s="320">
        <v>8929</v>
      </c>
      <c r="R66" s="321">
        <v>0</v>
      </c>
      <c r="S66" s="321">
        <v>3275</v>
      </c>
      <c r="T66" s="322">
        <v>5430</v>
      </c>
      <c r="U66" s="322">
        <v>5430</v>
      </c>
      <c r="V66" s="741">
        <v>0</v>
      </c>
      <c r="W66" s="324">
        <v>0</v>
      </c>
      <c r="AB66" s="317"/>
    </row>
    <row r="67" spans="1:28" ht="15.6">
      <c r="A67" s="361" t="s">
        <v>177</v>
      </c>
      <c r="B67" s="485"/>
      <c r="C67" s="198"/>
      <c r="D67" s="198"/>
      <c r="E67" s="198" t="s">
        <v>50</v>
      </c>
      <c r="F67" s="201">
        <v>555</v>
      </c>
      <c r="G67" s="326">
        <v>0</v>
      </c>
      <c r="H67" s="327">
        <v>0</v>
      </c>
      <c r="I67" s="328">
        <v>0</v>
      </c>
      <c r="J67" s="329">
        <v>0</v>
      </c>
      <c r="K67" s="330">
        <v>0</v>
      </c>
      <c r="L67" s="331">
        <v>0</v>
      </c>
      <c r="M67" s="332">
        <v>0</v>
      </c>
      <c r="N67" s="333">
        <v>0</v>
      </c>
      <c r="O67" s="334">
        <v>9900</v>
      </c>
      <c r="P67" s="320">
        <v>0</v>
      </c>
      <c r="Q67" s="320">
        <v>0</v>
      </c>
      <c r="R67" s="321">
        <v>0</v>
      </c>
      <c r="S67" s="321">
        <v>0</v>
      </c>
      <c r="T67" s="322">
        <v>0</v>
      </c>
      <c r="U67" s="322">
        <v>0</v>
      </c>
      <c r="V67" s="741">
        <v>0</v>
      </c>
      <c r="W67" s="324">
        <v>0</v>
      </c>
      <c r="X67" s="94" t="s">
        <v>178</v>
      </c>
      <c r="AB67" s="317"/>
    </row>
    <row r="68" spans="1:28" ht="15.6">
      <c r="A68" s="360" t="s">
        <v>179</v>
      </c>
      <c r="B68" s="483" t="s">
        <v>50</v>
      </c>
      <c r="C68" s="198"/>
      <c r="D68" s="198"/>
      <c r="E68" s="198"/>
      <c r="F68" s="201">
        <v>560</v>
      </c>
      <c r="G68" s="326">
        <v>48765</v>
      </c>
      <c r="H68" s="327">
        <v>101932</v>
      </c>
      <c r="I68" s="328">
        <v>36061</v>
      </c>
      <c r="J68" s="329">
        <v>3298</v>
      </c>
      <c r="K68" s="330">
        <v>22238</v>
      </c>
      <c r="L68" s="331">
        <v>7335</v>
      </c>
      <c r="M68" s="332">
        <v>0</v>
      </c>
      <c r="N68" s="333">
        <v>0</v>
      </c>
      <c r="O68" s="334">
        <v>0</v>
      </c>
      <c r="P68" s="320">
        <v>8332</v>
      </c>
      <c r="Q68" s="320">
        <v>20969</v>
      </c>
      <c r="R68" s="321">
        <v>0</v>
      </c>
      <c r="S68" s="321">
        <v>0</v>
      </c>
      <c r="T68" s="322">
        <v>0</v>
      </c>
      <c r="U68" s="322">
        <v>0</v>
      </c>
      <c r="V68" s="741">
        <v>0</v>
      </c>
      <c r="W68" s="324">
        <v>0</v>
      </c>
      <c r="AB68" s="317"/>
    </row>
    <row r="69" spans="1:28" ht="15.6">
      <c r="A69" s="361" t="s">
        <v>180</v>
      </c>
      <c r="B69" s="485"/>
      <c r="C69" s="198"/>
      <c r="D69" s="198"/>
      <c r="E69" s="198" t="s">
        <v>50</v>
      </c>
      <c r="F69" s="201">
        <v>565</v>
      </c>
      <c r="G69" s="326">
        <v>0</v>
      </c>
      <c r="H69" s="327">
        <v>0</v>
      </c>
      <c r="I69" s="328">
        <v>0</v>
      </c>
      <c r="J69" s="329">
        <v>0</v>
      </c>
      <c r="K69" s="330">
        <v>0</v>
      </c>
      <c r="L69" s="331">
        <v>0</v>
      </c>
      <c r="M69" s="332">
        <v>0</v>
      </c>
      <c r="N69" s="333">
        <v>0</v>
      </c>
      <c r="O69" s="334">
        <v>17705</v>
      </c>
      <c r="P69" s="320">
        <v>0</v>
      </c>
      <c r="Q69" s="320">
        <v>0</v>
      </c>
      <c r="R69" s="321">
        <v>0</v>
      </c>
      <c r="S69" s="321">
        <v>0</v>
      </c>
      <c r="T69" s="322">
        <v>0</v>
      </c>
      <c r="U69" s="322">
        <v>0</v>
      </c>
      <c r="V69" s="741">
        <v>0</v>
      </c>
      <c r="W69" s="324">
        <v>0</v>
      </c>
      <c r="X69" s="94" t="s">
        <v>111</v>
      </c>
      <c r="AB69" s="317"/>
    </row>
    <row r="70" spans="1:28" ht="15.6">
      <c r="A70" s="360" t="s">
        <v>181</v>
      </c>
      <c r="B70" s="487"/>
      <c r="C70" s="198"/>
      <c r="D70" s="198"/>
      <c r="E70" s="198"/>
      <c r="F70" s="201">
        <v>570</v>
      </c>
      <c r="G70" s="326">
        <v>45068</v>
      </c>
      <c r="H70" s="327">
        <v>132324</v>
      </c>
      <c r="I70" s="328">
        <v>32791</v>
      </c>
      <c r="J70" s="329">
        <v>4281</v>
      </c>
      <c r="K70" s="330">
        <v>20221</v>
      </c>
      <c r="L70" s="331">
        <v>7694</v>
      </c>
      <c r="M70" s="332">
        <v>18824</v>
      </c>
      <c r="N70" s="333">
        <v>28215</v>
      </c>
      <c r="O70" s="334">
        <v>0</v>
      </c>
      <c r="P70" s="320">
        <v>7968</v>
      </c>
      <c r="Q70" s="320">
        <v>21417</v>
      </c>
      <c r="R70" s="321">
        <v>237</v>
      </c>
      <c r="S70" s="321">
        <v>4479</v>
      </c>
      <c r="T70" s="322">
        <v>123</v>
      </c>
      <c r="U70" s="322">
        <v>3500</v>
      </c>
      <c r="V70" s="741">
        <v>0</v>
      </c>
      <c r="W70" s="324">
        <v>0</v>
      </c>
      <c r="AB70" s="317"/>
    </row>
    <row r="71" spans="1:28" ht="15.6">
      <c r="A71" s="361" t="s">
        <v>182</v>
      </c>
      <c r="B71" s="485"/>
      <c r="C71" s="198"/>
      <c r="D71" s="198"/>
      <c r="E71" s="198" t="s">
        <v>50</v>
      </c>
      <c r="F71" s="201">
        <v>575</v>
      </c>
      <c r="G71" s="326">
        <v>0</v>
      </c>
      <c r="H71" s="327">
        <v>0</v>
      </c>
      <c r="I71" s="328">
        <v>0</v>
      </c>
      <c r="J71" s="329">
        <v>0</v>
      </c>
      <c r="K71" s="330">
        <v>0</v>
      </c>
      <c r="L71" s="331">
        <v>0</v>
      </c>
      <c r="M71" s="332">
        <v>0</v>
      </c>
      <c r="N71" s="333">
        <v>0</v>
      </c>
      <c r="O71" s="334">
        <v>19593</v>
      </c>
      <c r="P71" s="320">
        <v>0</v>
      </c>
      <c r="Q71" s="320">
        <v>0</v>
      </c>
      <c r="R71" s="321">
        <v>0</v>
      </c>
      <c r="S71" s="321">
        <v>0</v>
      </c>
      <c r="T71" s="322">
        <v>0</v>
      </c>
      <c r="U71" s="322">
        <v>0</v>
      </c>
      <c r="V71" s="741">
        <v>0</v>
      </c>
      <c r="W71" s="324">
        <v>0</v>
      </c>
      <c r="X71" s="94" t="s">
        <v>111</v>
      </c>
      <c r="AB71" s="317"/>
    </row>
    <row r="72" spans="1:28" ht="15.6">
      <c r="A72" s="360" t="s">
        <v>183</v>
      </c>
      <c r="B72" s="484" t="s">
        <v>50</v>
      </c>
      <c r="C72" s="198"/>
      <c r="D72" s="198"/>
      <c r="E72" s="198"/>
      <c r="F72" s="201">
        <v>580</v>
      </c>
      <c r="G72" s="326">
        <v>50109</v>
      </c>
      <c r="H72" s="327">
        <v>140231</v>
      </c>
      <c r="I72" s="328">
        <v>37250</v>
      </c>
      <c r="J72" s="329">
        <v>4537</v>
      </c>
      <c r="K72" s="330">
        <v>22970</v>
      </c>
      <c r="L72" s="331">
        <v>6292</v>
      </c>
      <c r="M72" s="332">
        <v>22656</v>
      </c>
      <c r="N72" s="333">
        <v>0</v>
      </c>
      <c r="O72" s="334">
        <v>0</v>
      </c>
      <c r="P72" s="320">
        <v>0</v>
      </c>
      <c r="Q72" s="320">
        <v>29434</v>
      </c>
      <c r="R72" s="321">
        <v>0</v>
      </c>
      <c r="S72" s="321">
        <v>0</v>
      </c>
      <c r="T72" s="322">
        <v>0</v>
      </c>
      <c r="U72" s="322">
        <v>0</v>
      </c>
      <c r="V72" s="741">
        <v>0</v>
      </c>
      <c r="W72" s="324">
        <v>0</v>
      </c>
      <c r="AB72" s="317"/>
    </row>
    <row r="73" spans="1:28" ht="15.6">
      <c r="A73" s="361" t="s">
        <v>184</v>
      </c>
      <c r="B73" s="485"/>
      <c r="C73" s="198"/>
      <c r="D73" s="198"/>
      <c r="E73" s="198" t="s">
        <v>50</v>
      </c>
      <c r="F73" s="201">
        <v>585</v>
      </c>
      <c r="G73" s="326">
        <v>0</v>
      </c>
      <c r="H73" s="327">
        <v>0</v>
      </c>
      <c r="I73" s="328">
        <v>0</v>
      </c>
      <c r="J73" s="329">
        <v>0</v>
      </c>
      <c r="K73" s="330">
        <v>0</v>
      </c>
      <c r="L73" s="331">
        <v>0</v>
      </c>
      <c r="M73" s="332">
        <v>0</v>
      </c>
      <c r="N73" s="333">
        <v>0</v>
      </c>
      <c r="O73" s="334">
        <v>17100</v>
      </c>
      <c r="P73" s="320">
        <v>0</v>
      </c>
      <c r="Q73" s="320">
        <v>0</v>
      </c>
      <c r="R73" s="321">
        <v>0</v>
      </c>
      <c r="S73" s="321">
        <v>0</v>
      </c>
      <c r="T73" s="322">
        <v>0</v>
      </c>
      <c r="U73" s="322">
        <v>0</v>
      </c>
      <c r="V73" s="741">
        <v>0</v>
      </c>
      <c r="W73" s="324">
        <v>0</v>
      </c>
      <c r="X73" s="94" t="s">
        <v>111</v>
      </c>
      <c r="AB73" s="317"/>
    </row>
    <row r="74" spans="1:28" ht="15.6">
      <c r="A74" s="365" t="s">
        <v>185</v>
      </c>
      <c r="B74" s="487"/>
      <c r="C74" s="198" t="s">
        <v>50</v>
      </c>
      <c r="D74" s="198" t="s">
        <v>50</v>
      </c>
      <c r="E74" s="198"/>
      <c r="F74" s="201">
        <v>590</v>
      </c>
      <c r="G74" s="326">
        <v>40014</v>
      </c>
      <c r="H74" s="327">
        <v>27771</v>
      </c>
      <c r="I74" s="328">
        <v>36016</v>
      </c>
      <c r="J74" s="329">
        <v>1902</v>
      </c>
      <c r="K74" s="330">
        <v>0</v>
      </c>
      <c r="L74" s="331">
        <v>3806</v>
      </c>
      <c r="M74" s="332">
        <v>5997</v>
      </c>
      <c r="N74" s="333">
        <v>10000</v>
      </c>
      <c r="O74" s="334">
        <v>0</v>
      </c>
      <c r="P74" s="320">
        <v>10409</v>
      </c>
      <c r="Q74" s="320">
        <v>17651</v>
      </c>
      <c r="R74" s="321">
        <v>570</v>
      </c>
      <c r="S74" s="321">
        <v>1000</v>
      </c>
      <c r="T74" s="322">
        <v>939</v>
      </c>
      <c r="U74" s="322">
        <v>3500</v>
      </c>
      <c r="V74" s="741">
        <v>0</v>
      </c>
      <c r="W74" s="324">
        <v>0</v>
      </c>
      <c r="AB74" s="317"/>
    </row>
    <row r="75" spans="1:28" ht="15.6">
      <c r="A75" s="360" t="s">
        <v>186</v>
      </c>
      <c r="B75" s="483" t="s">
        <v>50</v>
      </c>
      <c r="C75" s="199"/>
      <c r="D75" s="199"/>
      <c r="E75" s="199"/>
      <c r="F75" s="201">
        <v>610</v>
      </c>
      <c r="G75" s="326">
        <v>125097</v>
      </c>
      <c r="H75" s="327">
        <v>284228</v>
      </c>
      <c r="I75" s="328">
        <v>103582</v>
      </c>
      <c r="J75" s="329">
        <v>9196</v>
      </c>
      <c r="K75" s="330">
        <v>63875</v>
      </c>
      <c r="L75" s="331">
        <v>10634</v>
      </c>
      <c r="M75" s="332">
        <v>0</v>
      </c>
      <c r="N75" s="333">
        <v>0</v>
      </c>
      <c r="O75" s="334">
        <v>43735</v>
      </c>
      <c r="P75" s="320">
        <v>17388</v>
      </c>
      <c r="Q75" s="320">
        <v>33143</v>
      </c>
      <c r="R75" s="321">
        <v>0</v>
      </c>
      <c r="S75" s="321">
        <v>0</v>
      </c>
      <c r="T75" s="322">
        <v>0</v>
      </c>
      <c r="U75" s="322">
        <v>0</v>
      </c>
      <c r="V75" s="741">
        <v>0</v>
      </c>
      <c r="W75" s="324">
        <v>0</v>
      </c>
      <c r="AB75" s="317"/>
    </row>
    <row r="76" spans="1:28" ht="15.6">
      <c r="A76" s="360" t="s">
        <v>187</v>
      </c>
      <c r="B76" s="483" t="s">
        <v>50</v>
      </c>
      <c r="C76" s="199"/>
      <c r="D76" s="199"/>
      <c r="E76" s="199"/>
      <c r="F76" s="201">
        <v>620</v>
      </c>
      <c r="G76" s="326">
        <v>76513</v>
      </c>
      <c r="H76" s="327">
        <v>109028</v>
      </c>
      <c r="I76" s="328">
        <v>60605</v>
      </c>
      <c r="J76" s="329">
        <v>3528</v>
      </c>
      <c r="K76" s="330">
        <v>37372</v>
      </c>
      <c r="L76" s="331">
        <v>5506</v>
      </c>
      <c r="M76" s="332">
        <v>35566</v>
      </c>
      <c r="N76" s="333">
        <v>0</v>
      </c>
      <c r="O76" s="334">
        <v>18968</v>
      </c>
      <c r="P76" s="320">
        <v>13339</v>
      </c>
      <c r="Q76" s="320">
        <v>32988</v>
      </c>
      <c r="R76" s="321">
        <v>0</v>
      </c>
      <c r="S76" s="321">
        <v>0</v>
      </c>
      <c r="T76" s="322">
        <v>0</v>
      </c>
      <c r="U76" s="322">
        <v>0</v>
      </c>
      <c r="V76" s="741">
        <v>0</v>
      </c>
      <c r="W76" s="324">
        <v>0</v>
      </c>
      <c r="AB76" s="317"/>
    </row>
    <row r="77" spans="1:28" ht="15.6">
      <c r="A77" s="360" t="s">
        <v>188</v>
      </c>
      <c r="B77" s="484" t="s">
        <v>50</v>
      </c>
      <c r="C77" s="198"/>
      <c r="D77" s="198"/>
      <c r="E77" s="198"/>
      <c r="F77" s="201">
        <v>630</v>
      </c>
      <c r="G77" s="326">
        <v>16976</v>
      </c>
      <c r="H77" s="327">
        <v>75529</v>
      </c>
      <c r="I77" s="328">
        <v>7940</v>
      </c>
      <c r="J77" s="329">
        <v>1051</v>
      </c>
      <c r="K77" s="330">
        <v>5000</v>
      </c>
      <c r="L77" s="331">
        <v>4546</v>
      </c>
      <c r="M77" s="332">
        <v>0</v>
      </c>
      <c r="N77" s="333">
        <v>0</v>
      </c>
      <c r="O77" s="334">
        <v>9900</v>
      </c>
      <c r="P77" s="320">
        <v>3553</v>
      </c>
      <c r="Q77" s="320">
        <v>7864</v>
      </c>
      <c r="R77" s="321">
        <v>0</v>
      </c>
      <c r="S77" s="321">
        <v>0</v>
      </c>
      <c r="T77" s="322">
        <v>0</v>
      </c>
      <c r="U77" s="322">
        <v>0</v>
      </c>
      <c r="V77" s="741">
        <v>0</v>
      </c>
      <c r="W77" s="324">
        <v>0</v>
      </c>
      <c r="AB77" s="317"/>
    </row>
    <row r="78" spans="1:28" ht="15.6">
      <c r="A78" s="360" t="s">
        <v>189</v>
      </c>
      <c r="B78" s="484" t="s">
        <v>50</v>
      </c>
      <c r="C78" s="198"/>
      <c r="D78" s="198"/>
      <c r="E78" s="198"/>
      <c r="F78" s="201">
        <v>640</v>
      </c>
      <c r="G78" s="326">
        <v>33224</v>
      </c>
      <c r="H78" s="327">
        <v>69647</v>
      </c>
      <c r="I78" s="328">
        <v>22314</v>
      </c>
      <c r="J78" s="329">
        <v>2253</v>
      </c>
      <c r="K78" s="330">
        <v>13760</v>
      </c>
      <c r="L78" s="331">
        <v>5814</v>
      </c>
      <c r="M78" s="332">
        <v>13202</v>
      </c>
      <c r="N78" s="333">
        <v>0</v>
      </c>
      <c r="O78" s="334">
        <v>10497</v>
      </c>
      <c r="P78" s="320">
        <v>1000</v>
      </c>
      <c r="Q78" s="320">
        <v>14458</v>
      </c>
      <c r="R78" s="321">
        <v>0</v>
      </c>
      <c r="S78" s="321">
        <v>0</v>
      </c>
      <c r="T78" s="322">
        <v>0</v>
      </c>
      <c r="U78" s="322">
        <v>0</v>
      </c>
      <c r="V78" s="741">
        <v>0</v>
      </c>
      <c r="W78" s="324">
        <v>0</v>
      </c>
      <c r="AB78" s="317"/>
    </row>
    <row r="79" spans="1:28" ht="15.6">
      <c r="A79" s="360" t="s">
        <v>190</v>
      </c>
      <c r="B79" s="484" t="s">
        <v>50</v>
      </c>
      <c r="C79" s="198"/>
      <c r="D79" s="198"/>
      <c r="E79" s="198"/>
      <c r="F79" s="201">
        <v>650</v>
      </c>
      <c r="G79" s="326">
        <v>79149</v>
      </c>
      <c r="H79" s="327">
        <v>218085</v>
      </c>
      <c r="I79" s="328">
        <v>55862</v>
      </c>
      <c r="J79" s="329">
        <v>7055</v>
      </c>
      <c r="K79" s="330">
        <v>34447</v>
      </c>
      <c r="L79" s="331">
        <v>13907</v>
      </c>
      <c r="M79" s="332">
        <v>32693</v>
      </c>
      <c r="N79" s="333">
        <v>0</v>
      </c>
      <c r="O79" s="334">
        <v>0</v>
      </c>
      <c r="P79" s="320">
        <v>0</v>
      </c>
      <c r="Q79" s="320">
        <v>42184</v>
      </c>
      <c r="R79" s="321">
        <v>0</v>
      </c>
      <c r="S79" s="321">
        <v>0</v>
      </c>
      <c r="T79" s="322">
        <v>0</v>
      </c>
      <c r="U79" s="322">
        <v>0</v>
      </c>
      <c r="V79" s="741">
        <v>0</v>
      </c>
      <c r="W79" s="324">
        <v>0</v>
      </c>
      <c r="X79" s="94" t="s">
        <v>191</v>
      </c>
      <c r="AB79" s="317"/>
    </row>
    <row r="80" spans="1:28" ht="15.6">
      <c r="A80" s="361" t="s">
        <v>192</v>
      </c>
      <c r="B80" s="485"/>
      <c r="C80" s="198"/>
      <c r="D80" s="198"/>
      <c r="E80" s="198" t="s">
        <v>50</v>
      </c>
      <c r="F80" s="201">
        <v>655</v>
      </c>
      <c r="G80" s="326">
        <v>0</v>
      </c>
      <c r="H80" s="327">
        <v>0</v>
      </c>
      <c r="I80" s="328">
        <v>0</v>
      </c>
      <c r="J80" s="329">
        <v>0</v>
      </c>
      <c r="K80" s="330">
        <v>0</v>
      </c>
      <c r="L80" s="331">
        <v>0</v>
      </c>
      <c r="M80" s="332">
        <v>0</v>
      </c>
      <c r="N80" s="333">
        <v>0</v>
      </c>
      <c r="O80" s="334">
        <v>18024</v>
      </c>
      <c r="P80" s="320">
        <v>0</v>
      </c>
      <c r="Q80" s="320">
        <v>0</v>
      </c>
      <c r="R80" s="321">
        <v>0</v>
      </c>
      <c r="S80" s="321">
        <v>0</v>
      </c>
      <c r="T80" s="322">
        <v>0</v>
      </c>
      <c r="U80" s="322">
        <v>0</v>
      </c>
      <c r="V80" s="741">
        <v>0</v>
      </c>
      <c r="W80" s="324">
        <v>0</v>
      </c>
      <c r="X80" s="94" t="s">
        <v>111</v>
      </c>
      <c r="AB80" s="317"/>
    </row>
    <row r="81" spans="1:28" ht="15.6">
      <c r="A81" s="360" t="s">
        <v>193</v>
      </c>
      <c r="B81" s="484" t="s">
        <v>50</v>
      </c>
      <c r="C81" s="198"/>
      <c r="D81" s="198"/>
      <c r="E81" s="198"/>
      <c r="F81" s="201">
        <v>660</v>
      </c>
      <c r="G81" s="326">
        <v>65112</v>
      </c>
      <c r="H81" s="327">
        <v>148474</v>
      </c>
      <c r="I81" s="328">
        <v>50521</v>
      </c>
      <c r="J81" s="329">
        <v>4804</v>
      </c>
      <c r="K81" s="330">
        <v>31153</v>
      </c>
      <c r="L81" s="331">
        <v>8603</v>
      </c>
      <c r="M81" s="332">
        <v>29529</v>
      </c>
      <c r="N81" s="333">
        <v>0</v>
      </c>
      <c r="O81" s="334">
        <v>0</v>
      </c>
      <c r="P81" s="320">
        <v>0</v>
      </c>
      <c r="Q81" s="320">
        <v>50227</v>
      </c>
      <c r="R81" s="321">
        <v>0</v>
      </c>
      <c r="S81" s="321">
        <v>0</v>
      </c>
      <c r="T81" s="322">
        <v>0</v>
      </c>
      <c r="U81" s="322">
        <v>0</v>
      </c>
      <c r="V81" s="741">
        <v>0</v>
      </c>
      <c r="W81" s="324">
        <v>0</v>
      </c>
      <c r="AB81" s="317"/>
    </row>
    <row r="82" spans="1:28" ht="15.6">
      <c r="A82" s="361" t="s">
        <v>194</v>
      </c>
      <c r="B82" s="485"/>
      <c r="C82" s="198"/>
      <c r="D82" s="198"/>
      <c r="E82" s="198" t="s">
        <v>50</v>
      </c>
      <c r="F82" s="201">
        <v>665</v>
      </c>
      <c r="G82" s="326">
        <v>0</v>
      </c>
      <c r="H82" s="327">
        <v>0</v>
      </c>
      <c r="I82" s="328">
        <v>0</v>
      </c>
      <c r="J82" s="329">
        <v>0</v>
      </c>
      <c r="K82" s="330">
        <v>0</v>
      </c>
      <c r="L82" s="331">
        <v>0</v>
      </c>
      <c r="M82" s="332">
        <v>0</v>
      </c>
      <c r="N82" s="333">
        <v>0</v>
      </c>
      <c r="O82" s="334">
        <v>21774</v>
      </c>
      <c r="P82" s="320">
        <v>0</v>
      </c>
      <c r="Q82" s="320">
        <v>0</v>
      </c>
      <c r="R82" s="321">
        <v>0</v>
      </c>
      <c r="S82" s="321">
        <v>0</v>
      </c>
      <c r="T82" s="322">
        <v>0</v>
      </c>
      <c r="U82" s="322">
        <v>0</v>
      </c>
      <c r="V82" s="741">
        <v>0</v>
      </c>
      <c r="W82" s="324">
        <v>0</v>
      </c>
      <c r="X82" s="94" t="s">
        <v>111</v>
      </c>
      <c r="AB82" s="317"/>
    </row>
    <row r="83" spans="1:28" ht="15.6">
      <c r="A83" s="360" t="s">
        <v>195</v>
      </c>
      <c r="B83" s="484" t="s">
        <v>50</v>
      </c>
      <c r="C83" s="198"/>
      <c r="D83" s="198"/>
      <c r="E83" s="198"/>
      <c r="F83" s="201">
        <v>670</v>
      </c>
      <c r="G83" s="326">
        <v>25180</v>
      </c>
      <c r="H83" s="327">
        <v>64771</v>
      </c>
      <c r="I83" s="328">
        <v>15198</v>
      </c>
      <c r="J83" s="329">
        <v>2096</v>
      </c>
      <c r="K83" s="330">
        <v>9371</v>
      </c>
      <c r="L83" s="331">
        <v>6567</v>
      </c>
      <c r="M83" s="332">
        <v>0</v>
      </c>
      <c r="N83" s="333">
        <v>0</v>
      </c>
      <c r="O83" s="334">
        <v>11315</v>
      </c>
      <c r="P83" s="320">
        <v>6838</v>
      </c>
      <c r="Q83" s="320">
        <v>12119</v>
      </c>
      <c r="R83" s="321">
        <v>0</v>
      </c>
      <c r="S83" s="321">
        <v>0</v>
      </c>
      <c r="T83" s="322">
        <v>0</v>
      </c>
      <c r="U83" s="322">
        <v>0</v>
      </c>
      <c r="V83" s="741">
        <v>0</v>
      </c>
      <c r="W83" s="324">
        <v>0</v>
      </c>
      <c r="AB83" s="317"/>
    </row>
    <row r="84" spans="1:28" ht="15.6">
      <c r="A84" s="360" t="s">
        <v>196</v>
      </c>
      <c r="B84" s="798" t="s">
        <v>1715</v>
      </c>
      <c r="C84" s="198"/>
      <c r="D84" s="198"/>
      <c r="E84" s="198"/>
      <c r="F84" s="201">
        <v>680</v>
      </c>
      <c r="G84" s="326">
        <v>172758</v>
      </c>
      <c r="H84" s="327">
        <v>476873</v>
      </c>
      <c r="I84" s="328">
        <v>145744</v>
      </c>
      <c r="J84" s="329">
        <v>15429</v>
      </c>
      <c r="K84" s="330">
        <v>89873</v>
      </c>
      <c r="L84" s="331">
        <v>13034</v>
      </c>
      <c r="M84" s="332">
        <v>0</v>
      </c>
      <c r="N84" s="333">
        <v>0</v>
      </c>
      <c r="O84" s="334">
        <v>65013</v>
      </c>
      <c r="P84" s="320">
        <v>0</v>
      </c>
      <c r="Q84" s="320">
        <v>66677</v>
      </c>
      <c r="R84" s="321">
        <v>3080</v>
      </c>
      <c r="S84" s="321">
        <v>11066</v>
      </c>
      <c r="T84" s="322">
        <v>1477</v>
      </c>
      <c r="U84" s="322">
        <v>3500</v>
      </c>
      <c r="V84" s="741">
        <v>0</v>
      </c>
      <c r="W84" s="324">
        <v>0</v>
      </c>
      <c r="AB84" s="317"/>
    </row>
    <row r="85" spans="1:28" ht="15.6">
      <c r="A85" s="365" t="s">
        <v>197</v>
      </c>
      <c r="B85" s="485"/>
      <c r="C85" s="198" t="s">
        <v>50</v>
      </c>
      <c r="D85" s="198" t="s">
        <v>50</v>
      </c>
      <c r="E85" s="198"/>
      <c r="F85" s="201">
        <v>700</v>
      </c>
      <c r="G85" s="326">
        <v>14502</v>
      </c>
      <c r="H85" s="327">
        <v>7189</v>
      </c>
      <c r="I85" s="328">
        <v>10149</v>
      </c>
      <c r="J85" s="329">
        <v>536</v>
      </c>
      <c r="K85" s="330">
        <v>0</v>
      </c>
      <c r="L85" s="331">
        <v>842</v>
      </c>
      <c r="M85" s="332">
        <v>5281</v>
      </c>
      <c r="N85" s="333">
        <v>0</v>
      </c>
      <c r="O85" s="334">
        <v>0</v>
      </c>
      <c r="P85" s="320">
        <v>0</v>
      </c>
      <c r="Q85" s="320">
        <v>6981</v>
      </c>
      <c r="R85" s="321">
        <v>0</v>
      </c>
      <c r="S85" s="321">
        <v>0</v>
      </c>
      <c r="T85" s="322">
        <v>0</v>
      </c>
      <c r="U85" s="322">
        <v>0</v>
      </c>
      <c r="V85" s="741">
        <v>0</v>
      </c>
      <c r="W85" s="324">
        <v>0</v>
      </c>
      <c r="AB85" s="317"/>
    </row>
    <row r="86" spans="1:28" ht="15.6">
      <c r="A86" s="360" t="s">
        <v>198</v>
      </c>
      <c r="B86" s="484" t="s">
        <v>50</v>
      </c>
      <c r="C86" s="198"/>
      <c r="D86" s="198"/>
      <c r="E86" s="198"/>
      <c r="F86" s="201">
        <v>710</v>
      </c>
      <c r="G86" s="326">
        <v>27452</v>
      </c>
      <c r="H86" s="327">
        <v>70591</v>
      </c>
      <c r="I86" s="328">
        <v>17206</v>
      </c>
      <c r="J86" s="329">
        <v>2284</v>
      </c>
      <c r="K86" s="330">
        <v>10610</v>
      </c>
      <c r="L86" s="331">
        <v>5843</v>
      </c>
      <c r="M86" s="332">
        <v>0</v>
      </c>
      <c r="N86" s="333">
        <v>0</v>
      </c>
      <c r="O86" s="334">
        <v>10554</v>
      </c>
      <c r="P86" s="320">
        <v>0</v>
      </c>
      <c r="Q86" s="320">
        <v>16198</v>
      </c>
      <c r="R86" s="321">
        <v>0</v>
      </c>
      <c r="S86" s="321">
        <v>0</v>
      </c>
      <c r="T86" s="322">
        <v>0</v>
      </c>
      <c r="U86" s="322">
        <v>0</v>
      </c>
      <c r="V86" s="741">
        <v>0</v>
      </c>
      <c r="W86" s="324">
        <v>0</v>
      </c>
      <c r="AB86" s="317"/>
    </row>
    <row r="87" spans="1:28" ht="15.6">
      <c r="A87" s="360" t="s">
        <v>199</v>
      </c>
      <c r="B87" s="487"/>
      <c r="C87" s="198"/>
      <c r="D87" s="198"/>
      <c r="E87" s="198"/>
      <c r="F87" s="201">
        <v>720</v>
      </c>
      <c r="G87" s="326">
        <v>140713</v>
      </c>
      <c r="H87" s="327">
        <v>286433</v>
      </c>
      <c r="I87" s="328">
        <v>117396</v>
      </c>
      <c r="J87" s="329">
        <v>9268</v>
      </c>
      <c r="K87" s="330">
        <v>72393</v>
      </c>
      <c r="L87" s="331">
        <v>11335</v>
      </c>
      <c r="M87" s="332">
        <v>69624</v>
      </c>
      <c r="N87" s="333">
        <v>0</v>
      </c>
      <c r="O87" s="334">
        <v>0</v>
      </c>
      <c r="P87" s="320">
        <v>19309</v>
      </c>
      <c r="Q87" s="320">
        <v>49487</v>
      </c>
      <c r="R87" s="321">
        <v>4155</v>
      </c>
      <c r="S87" s="321">
        <v>9967</v>
      </c>
      <c r="T87" s="322">
        <v>3249</v>
      </c>
      <c r="U87" s="322">
        <v>4330</v>
      </c>
      <c r="V87" s="741">
        <v>0</v>
      </c>
      <c r="W87" s="324">
        <v>0</v>
      </c>
      <c r="AB87" s="317"/>
    </row>
    <row r="88" spans="1:28" ht="15.6">
      <c r="A88" s="361" t="s">
        <v>200</v>
      </c>
      <c r="B88" s="485"/>
      <c r="C88" s="198"/>
      <c r="D88" s="198"/>
      <c r="E88" s="198" t="s">
        <v>50</v>
      </c>
      <c r="F88" s="201">
        <v>725</v>
      </c>
      <c r="G88" s="326">
        <v>0</v>
      </c>
      <c r="H88" s="327">
        <v>0</v>
      </c>
      <c r="I88" s="328">
        <v>0</v>
      </c>
      <c r="J88" s="329">
        <v>0</v>
      </c>
      <c r="K88" s="330">
        <v>0</v>
      </c>
      <c r="L88" s="331">
        <v>0</v>
      </c>
      <c r="M88" s="332">
        <v>0</v>
      </c>
      <c r="N88" s="333">
        <v>0</v>
      </c>
      <c r="O88" s="334">
        <v>50400</v>
      </c>
      <c r="P88" s="320">
        <v>0</v>
      </c>
      <c r="Q88" s="320">
        <v>0</v>
      </c>
      <c r="R88" s="321">
        <v>0</v>
      </c>
      <c r="S88" s="321">
        <v>0</v>
      </c>
      <c r="T88" s="322">
        <v>0</v>
      </c>
      <c r="U88" s="322">
        <v>0</v>
      </c>
      <c r="V88" s="741">
        <v>0</v>
      </c>
      <c r="W88" s="324">
        <v>0</v>
      </c>
      <c r="X88" s="94" t="s">
        <v>111</v>
      </c>
      <c r="AB88" s="317"/>
    </row>
    <row r="89" spans="1:28" ht="15.6">
      <c r="A89" s="360" t="s">
        <v>201</v>
      </c>
      <c r="B89" s="484" t="s">
        <v>50</v>
      </c>
      <c r="C89" s="198"/>
      <c r="D89" s="198"/>
      <c r="E89" s="198"/>
      <c r="F89" s="201">
        <v>730</v>
      </c>
      <c r="G89" s="326">
        <v>27730</v>
      </c>
      <c r="H89" s="327">
        <v>82382</v>
      </c>
      <c r="I89" s="328">
        <v>17454</v>
      </c>
      <c r="J89" s="329">
        <v>2665</v>
      </c>
      <c r="K89" s="330">
        <v>10762</v>
      </c>
      <c r="L89" s="331">
        <v>5264</v>
      </c>
      <c r="M89" s="332">
        <v>0</v>
      </c>
      <c r="N89" s="333">
        <v>0</v>
      </c>
      <c r="O89" s="334">
        <v>9900</v>
      </c>
      <c r="P89" s="320">
        <v>0</v>
      </c>
      <c r="Q89" s="320">
        <v>17266</v>
      </c>
      <c r="R89" s="321">
        <v>0</v>
      </c>
      <c r="S89" s="321">
        <v>0</v>
      </c>
      <c r="T89" s="322">
        <v>0</v>
      </c>
      <c r="U89" s="322">
        <v>0</v>
      </c>
      <c r="V89" s="741">
        <v>0</v>
      </c>
      <c r="W89" s="324">
        <v>0</v>
      </c>
      <c r="AB89" s="317"/>
    </row>
    <row r="90" spans="1:28" ht="15.6">
      <c r="A90" s="360" t="s">
        <v>202</v>
      </c>
      <c r="B90" s="483" t="s">
        <v>50</v>
      </c>
      <c r="C90" s="199"/>
      <c r="D90" s="199"/>
      <c r="E90" s="199"/>
      <c r="F90" s="201">
        <v>740</v>
      </c>
      <c r="G90" s="326">
        <v>63246</v>
      </c>
      <c r="H90" s="327">
        <v>154447</v>
      </c>
      <c r="I90" s="328">
        <v>48870</v>
      </c>
      <c r="J90" s="329">
        <v>4997</v>
      </c>
      <c r="K90" s="330">
        <v>30136</v>
      </c>
      <c r="L90" s="331">
        <v>7587</v>
      </c>
      <c r="M90" s="332">
        <v>0</v>
      </c>
      <c r="N90" s="333">
        <v>0</v>
      </c>
      <c r="O90" s="334">
        <v>0</v>
      </c>
      <c r="P90" s="320">
        <v>3000</v>
      </c>
      <c r="Q90" s="320">
        <v>34968</v>
      </c>
      <c r="R90" s="321">
        <v>0</v>
      </c>
      <c r="S90" s="321">
        <v>0</v>
      </c>
      <c r="T90" s="322">
        <v>0</v>
      </c>
      <c r="U90" s="322">
        <v>0</v>
      </c>
      <c r="V90" s="741">
        <v>0</v>
      </c>
      <c r="W90" s="324">
        <v>0</v>
      </c>
      <c r="AB90" s="317"/>
    </row>
    <row r="91" spans="1:28" ht="15.6">
      <c r="A91" s="361" t="s">
        <v>203</v>
      </c>
      <c r="B91" s="486"/>
      <c r="C91" s="199"/>
      <c r="D91" s="199"/>
      <c r="E91" s="199" t="s">
        <v>50</v>
      </c>
      <c r="F91" s="201">
        <v>745</v>
      </c>
      <c r="G91" s="326">
        <v>0</v>
      </c>
      <c r="H91" s="327">
        <v>0</v>
      </c>
      <c r="I91" s="328">
        <v>0</v>
      </c>
      <c r="J91" s="329">
        <v>0</v>
      </c>
      <c r="K91" s="330">
        <v>0</v>
      </c>
      <c r="L91" s="331">
        <v>0</v>
      </c>
      <c r="M91" s="332">
        <v>0</v>
      </c>
      <c r="N91" s="333">
        <v>0</v>
      </c>
      <c r="O91" s="334">
        <v>21768</v>
      </c>
      <c r="P91" s="320">
        <v>0</v>
      </c>
      <c r="Q91" s="320">
        <v>0</v>
      </c>
      <c r="R91" s="321">
        <v>0</v>
      </c>
      <c r="S91" s="321">
        <v>0</v>
      </c>
      <c r="T91" s="322">
        <v>0</v>
      </c>
      <c r="U91" s="322">
        <v>0</v>
      </c>
      <c r="V91" s="741">
        <v>0</v>
      </c>
      <c r="W91" s="324">
        <v>0</v>
      </c>
      <c r="X91" s="94" t="s">
        <v>111</v>
      </c>
      <c r="AB91" s="317"/>
    </row>
    <row r="92" spans="1:28" ht="15.6">
      <c r="A92" s="360" t="s">
        <v>204</v>
      </c>
      <c r="B92" s="483" t="s">
        <v>50</v>
      </c>
      <c r="C92" s="199"/>
      <c r="D92" s="199"/>
      <c r="E92" s="199"/>
      <c r="F92" s="201">
        <v>750</v>
      </c>
      <c r="G92" s="326">
        <v>27935</v>
      </c>
      <c r="H92" s="327">
        <v>82596</v>
      </c>
      <c r="I92" s="328">
        <v>17634</v>
      </c>
      <c r="J92" s="329">
        <v>2673</v>
      </c>
      <c r="K92" s="330">
        <v>10875</v>
      </c>
      <c r="L92" s="331">
        <v>5983</v>
      </c>
      <c r="M92" s="332">
        <v>0</v>
      </c>
      <c r="N92" s="333">
        <v>0</v>
      </c>
      <c r="O92" s="334">
        <v>0</v>
      </c>
      <c r="P92" s="320">
        <v>0</v>
      </c>
      <c r="Q92" s="320">
        <v>20469</v>
      </c>
      <c r="R92" s="321">
        <v>0</v>
      </c>
      <c r="S92" s="321">
        <v>0</v>
      </c>
      <c r="T92" s="322">
        <v>0</v>
      </c>
      <c r="U92" s="322">
        <v>0</v>
      </c>
      <c r="V92" s="741">
        <v>0</v>
      </c>
      <c r="W92" s="324">
        <v>0</v>
      </c>
      <c r="AB92" s="317"/>
    </row>
    <row r="93" spans="1:28" ht="15.6">
      <c r="A93" s="361" t="s">
        <v>205</v>
      </c>
      <c r="B93" s="485"/>
      <c r="C93" s="198"/>
      <c r="D93" s="198"/>
      <c r="E93" s="198" t="s">
        <v>50</v>
      </c>
      <c r="F93" s="201">
        <v>755</v>
      </c>
      <c r="G93" s="326">
        <v>0</v>
      </c>
      <c r="H93" s="327">
        <v>0</v>
      </c>
      <c r="I93" s="328">
        <v>0</v>
      </c>
      <c r="J93" s="329">
        <v>0</v>
      </c>
      <c r="K93" s="330">
        <v>0</v>
      </c>
      <c r="L93" s="331">
        <v>0</v>
      </c>
      <c r="M93" s="332">
        <v>0</v>
      </c>
      <c r="N93" s="333">
        <v>0</v>
      </c>
      <c r="O93" s="334">
        <v>11033</v>
      </c>
      <c r="P93" s="320">
        <v>0</v>
      </c>
      <c r="Q93" s="320">
        <v>0</v>
      </c>
      <c r="R93" s="321">
        <v>0</v>
      </c>
      <c r="S93" s="321">
        <v>0</v>
      </c>
      <c r="T93" s="322">
        <v>0</v>
      </c>
      <c r="U93" s="322">
        <v>0</v>
      </c>
      <c r="V93" s="741">
        <v>0</v>
      </c>
      <c r="W93" s="324">
        <v>0</v>
      </c>
      <c r="X93" s="94" t="s">
        <v>111</v>
      </c>
      <c r="AB93" s="317"/>
    </row>
    <row r="94" spans="1:28" ht="15.6">
      <c r="A94" s="361" t="s">
        <v>206</v>
      </c>
      <c r="B94" s="485"/>
      <c r="C94" s="198"/>
      <c r="D94" s="198"/>
      <c r="E94" s="198" t="s">
        <v>50</v>
      </c>
      <c r="F94" s="201">
        <v>756</v>
      </c>
      <c r="G94" s="326">
        <v>0</v>
      </c>
      <c r="H94" s="327">
        <v>0</v>
      </c>
      <c r="I94" s="328">
        <v>0</v>
      </c>
      <c r="J94" s="329">
        <v>0</v>
      </c>
      <c r="K94" s="330">
        <v>0</v>
      </c>
      <c r="L94" s="331">
        <v>0</v>
      </c>
      <c r="M94" s="332">
        <v>0</v>
      </c>
      <c r="N94" s="333">
        <v>0</v>
      </c>
      <c r="O94" s="334">
        <v>0</v>
      </c>
      <c r="P94" s="320">
        <v>0</v>
      </c>
      <c r="Q94" s="320">
        <v>0</v>
      </c>
      <c r="R94" s="321">
        <v>0</v>
      </c>
      <c r="S94" s="321">
        <v>0</v>
      </c>
      <c r="T94" s="322">
        <v>0</v>
      </c>
      <c r="U94" s="322">
        <v>0</v>
      </c>
      <c r="V94" s="741">
        <v>0</v>
      </c>
      <c r="W94" s="324">
        <v>0</v>
      </c>
      <c r="X94" s="94" t="s">
        <v>207</v>
      </c>
      <c r="AB94" s="317"/>
    </row>
    <row r="95" spans="1:28" ht="15.6">
      <c r="A95" s="360" t="s">
        <v>208</v>
      </c>
      <c r="B95" s="484" t="s">
        <v>50</v>
      </c>
      <c r="C95" s="198"/>
      <c r="D95" s="198"/>
      <c r="E95" s="198"/>
      <c r="F95" s="201">
        <v>760</v>
      </c>
      <c r="G95" s="326">
        <v>51186</v>
      </c>
      <c r="H95" s="327">
        <v>151093</v>
      </c>
      <c r="I95" s="328">
        <v>38203</v>
      </c>
      <c r="J95" s="329">
        <v>4888</v>
      </c>
      <c r="K95" s="330">
        <v>23559</v>
      </c>
      <c r="L95" s="331">
        <v>8328</v>
      </c>
      <c r="M95" s="332">
        <v>0</v>
      </c>
      <c r="N95" s="333">
        <v>0</v>
      </c>
      <c r="O95" s="334">
        <v>23154</v>
      </c>
      <c r="P95" s="320">
        <v>0</v>
      </c>
      <c r="Q95" s="320">
        <v>25910</v>
      </c>
      <c r="R95" s="321">
        <v>0</v>
      </c>
      <c r="S95" s="321">
        <v>0</v>
      </c>
      <c r="T95" s="322">
        <v>0</v>
      </c>
      <c r="U95" s="322">
        <v>0</v>
      </c>
      <c r="V95" s="741">
        <v>0</v>
      </c>
      <c r="W95" s="324">
        <v>0</v>
      </c>
      <c r="AB95" s="317"/>
    </row>
    <row r="96" spans="1:28" ht="15.6">
      <c r="A96" s="360" t="s">
        <v>209</v>
      </c>
      <c r="B96" s="484" t="s">
        <v>50</v>
      </c>
      <c r="C96" s="198"/>
      <c r="D96" s="198"/>
      <c r="E96" s="198"/>
      <c r="F96" s="201">
        <v>770</v>
      </c>
      <c r="G96" s="326">
        <v>101093</v>
      </c>
      <c r="H96" s="327">
        <v>189271</v>
      </c>
      <c r="I96" s="328">
        <v>82349</v>
      </c>
      <c r="J96" s="329">
        <v>6124</v>
      </c>
      <c r="K96" s="330">
        <v>50780</v>
      </c>
      <c r="L96" s="331">
        <v>8334</v>
      </c>
      <c r="M96" s="332">
        <v>46856</v>
      </c>
      <c r="N96" s="333">
        <v>0</v>
      </c>
      <c r="O96" s="334">
        <v>41615</v>
      </c>
      <c r="P96" s="320">
        <v>0</v>
      </c>
      <c r="Q96" s="320">
        <v>31663</v>
      </c>
      <c r="R96" s="321">
        <v>0</v>
      </c>
      <c r="S96" s="321">
        <v>0</v>
      </c>
      <c r="T96" s="322">
        <v>0</v>
      </c>
      <c r="U96" s="322">
        <v>0</v>
      </c>
      <c r="V96" s="741">
        <v>0</v>
      </c>
      <c r="W96" s="324">
        <v>0</v>
      </c>
      <c r="AB96" s="317"/>
    </row>
    <row r="97" spans="1:28" ht="15.6">
      <c r="A97" s="365" t="s">
        <v>210</v>
      </c>
      <c r="B97" s="485"/>
      <c r="C97" s="198" t="s">
        <v>50</v>
      </c>
      <c r="D97" s="198" t="s">
        <v>50</v>
      </c>
      <c r="E97" s="198"/>
      <c r="F97" s="201">
        <v>780</v>
      </c>
      <c r="G97" s="326">
        <v>8555</v>
      </c>
      <c r="H97" s="327">
        <v>2105</v>
      </c>
      <c r="I97" s="328">
        <v>2970</v>
      </c>
      <c r="J97" s="329">
        <v>157</v>
      </c>
      <c r="K97" s="330">
        <v>0</v>
      </c>
      <c r="L97" s="331">
        <v>170</v>
      </c>
      <c r="M97" s="332">
        <v>5082</v>
      </c>
      <c r="N97" s="333">
        <v>0</v>
      </c>
      <c r="O97" s="334">
        <v>0</v>
      </c>
      <c r="P97" s="320">
        <v>0</v>
      </c>
      <c r="Q97" s="320">
        <v>925</v>
      </c>
      <c r="R97" s="321">
        <v>0</v>
      </c>
      <c r="S97" s="321">
        <v>0</v>
      </c>
      <c r="T97" s="322">
        <v>0</v>
      </c>
      <c r="U97" s="322">
        <v>0</v>
      </c>
      <c r="V97" s="741">
        <v>0</v>
      </c>
      <c r="W97" s="324">
        <v>0</v>
      </c>
      <c r="AB97" s="317"/>
    </row>
    <row r="98" spans="1:28" ht="15.6">
      <c r="A98" s="360" t="s">
        <v>211</v>
      </c>
      <c r="B98" s="484" t="s">
        <v>50</v>
      </c>
      <c r="C98" s="198"/>
      <c r="D98" s="198"/>
      <c r="E98" s="198"/>
      <c r="F98" s="201">
        <v>790</v>
      </c>
      <c r="G98" s="326">
        <v>60832</v>
      </c>
      <c r="H98" s="327">
        <v>114364</v>
      </c>
      <c r="I98" s="328">
        <v>46734</v>
      </c>
      <c r="J98" s="329">
        <v>3700</v>
      </c>
      <c r="K98" s="330">
        <v>28819</v>
      </c>
      <c r="L98" s="331">
        <v>6072</v>
      </c>
      <c r="M98" s="332">
        <v>28314</v>
      </c>
      <c r="N98" s="333">
        <v>0</v>
      </c>
      <c r="O98" s="334">
        <v>15481</v>
      </c>
      <c r="P98" s="320">
        <v>8030</v>
      </c>
      <c r="Q98" s="320">
        <v>31096</v>
      </c>
      <c r="R98" s="321">
        <v>0</v>
      </c>
      <c r="S98" s="321">
        <v>0</v>
      </c>
      <c r="T98" s="322">
        <v>0</v>
      </c>
      <c r="U98" s="322">
        <v>0</v>
      </c>
      <c r="V98" s="741">
        <v>0</v>
      </c>
      <c r="W98" s="324">
        <v>0</v>
      </c>
      <c r="AB98" s="317"/>
    </row>
    <row r="99" spans="1:28" ht="15.6">
      <c r="A99" s="365" t="s">
        <v>212</v>
      </c>
      <c r="B99" s="485"/>
      <c r="C99" s="198" t="s">
        <v>50</v>
      </c>
      <c r="D99" s="198" t="s">
        <v>50</v>
      </c>
      <c r="E99" s="198"/>
      <c r="F99" s="201">
        <v>800</v>
      </c>
      <c r="G99" s="326">
        <v>11272</v>
      </c>
      <c r="H99" s="327">
        <v>7540</v>
      </c>
      <c r="I99" s="328">
        <v>10644</v>
      </c>
      <c r="J99" s="329">
        <v>562</v>
      </c>
      <c r="K99" s="330">
        <v>0</v>
      </c>
      <c r="L99" s="331">
        <v>734</v>
      </c>
      <c r="M99" s="332">
        <v>5295</v>
      </c>
      <c r="N99" s="333">
        <v>0</v>
      </c>
      <c r="O99" s="334">
        <v>0</v>
      </c>
      <c r="P99" s="320">
        <v>200</v>
      </c>
      <c r="Q99" s="320">
        <v>1163</v>
      </c>
      <c r="R99" s="321">
        <v>0</v>
      </c>
      <c r="S99" s="321">
        <v>0</v>
      </c>
      <c r="T99" s="322">
        <v>0</v>
      </c>
      <c r="U99" s="322">
        <v>0</v>
      </c>
      <c r="V99" s="741">
        <v>0</v>
      </c>
      <c r="W99" s="324">
        <v>0</v>
      </c>
      <c r="AB99" s="317"/>
    </row>
    <row r="100" spans="1:28" ht="15.6">
      <c r="A100" s="365" t="s">
        <v>213</v>
      </c>
      <c r="B100" s="487"/>
      <c r="C100" s="198" t="s">
        <v>50</v>
      </c>
      <c r="D100" s="198" t="s">
        <v>50</v>
      </c>
      <c r="E100" s="198"/>
      <c r="F100" s="201">
        <v>810</v>
      </c>
      <c r="G100" s="326">
        <v>15563</v>
      </c>
      <c r="H100" s="327">
        <v>11797</v>
      </c>
      <c r="I100" s="328">
        <v>9097</v>
      </c>
      <c r="J100" s="329">
        <v>480</v>
      </c>
      <c r="K100" s="330">
        <v>0</v>
      </c>
      <c r="L100" s="331">
        <v>1656</v>
      </c>
      <c r="M100" s="332">
        <v>5252</v>
      </c>
      <c r="N100" s="333">
        <v>10000</v>
      </c>
      <c r="O100" s="334">
        <v>0</v>
      </c>
      <c r="P100" s="320">
        <v>0</v>
      </c>
      <c r="Q100" s="320">
        <v>4962</v>
      </c>
      <c r="R100" s="321">
        <v>0</v>
      </c>
      <c r="S100" s="321">
        <v>1000</v>
      </c>
      <c r="T100" s="322">
        <v>0</v>
      </c>
      <c r="U100" s="322">
        <v>3500</v>
      </c>
      <c r="V100" s="741">
        <v>0</v>
      </c>
      <c r="W100" s="324">
        <v>0</v>
      </c>
      <c r="AB100" s="317"/>
    </row>
    <row r="101" spans="1:28" ht="15.6">
      <c r="A101" s="360" t="s">
        <v>214</v>
      </c>
      <c r="B101" s="487"/>
      <c r="C101" s="198"/>
      <c r="D101" s="198"/>
      <c r="E101" s="198"/>
      <c r="F101" s="201">
        <v>820</v>
      </c>
      <c r="G101" s="326">
        <v>31000</v>
      </c>
      <c r="H101" s="327">
        <v>91156</v>
      </c>
      <c r="I101" s="328">
        <v>20345</v>
      </c>
      <c r="J101" s="329">
        <v>2949</v>
      </c>
      <c r="K101" s="330">
        <v>12546</v>
      </c>
      <c r="L101" s="331">
        <v>6240</v>
      </c>
      <c r="M101" s="332">
        <v>0</v>
      </c>
      <c r="N101" s="333">
        <v>28215</v>
      </c>
      <c r="O101" s="334">
        <v>0</v>
      </c>
      <c r="P101" s="320">
        <v>7382</v>
      </c>
      <c r="Q101" s="320">
        <v>21426</v>
      </c>
      <c r="R101" s="321">
        <v>0</v>
      </c>
      <c r="S101" s="321">
        <v>3275</v>
      </c>
      <c r="T101" s="322">
        <v>0</v>
      </c>
      <c r="U101" s="322">
        <v>3500</v>
      </c>
      <c r="V101" s="741">
        <v>0</v>
      </c>
      <c r="W101" s="324">
        <v>0</v>
      </c>
      <c r="AB101" s="317"/>
    </row>
    <row r="102" spans="1:28" ht="15.6">
      <c r="A102" s="361" t="s">
        <v>215</v>
      </c>
      <c r="B102" s="485"/>
      <c r="C102" s="198"/>
      <c r="D102" s="198"/>
      <c r="E102" s="198" t="s">
        <v>50</v>
      </c>
      <c r="F102" s="201">
        <v>825</v>
      </c>
      <c r="G102" s="326">
        <v>0</v>
      </c>
      <c r="H102" s="327">
        <v>0</v>
      </c>
      <c r="I102" s="328">
        <v>0</v>
      </c>
      <c r="J102" s="329">
        <v>0</v>
      </c>
      <c r="K102" s="330">
        <v>0</v>
      </c>
      <c r="L102" s="331">
        <v>0</v>
      </c>
      <c r="M102" s="332">
        <v>0</v>
      </c>
      <c r="N102" s="333">
        <v>0</v>
      </c>
      <c r="O102" s="334">
        <v>10470</v>
      </c>
      <c r="P102" s="320">
        <v>0</v>
      </c>
      <c r="Q102" s="320">
        <v>0</v>
      </c>
      <c r="R102" s="321">
        <v>0</v>
      </c>
      <c r="S102" s="321">
        <v>0</v>
      </c>
      <c r="T102" s="322">
        <v>0</v>
      </c>
      <c r="U102" s="322">
        <v>0</v>
      </c>
      <c r="V102" s="741">
        <v>0</v>
      </c>
      <c r="W102" s="324">
        <v>0</v>
      </c>
      <c r="X102" s="94" t="s">
        <v>111</v>
      </c>
      <c r="AB102" s="317"/>
    </row>
    <row r="103" spans="1:28" ht="15.6">
      <c r="A103" s="360" t="s">
        <v>216</v>
      </c>
      <c r="B103" s="484" t="s">
        <v>50</v>
      </c>
      <c r="C103" s="198"/>
      <c r="D103" s="198"/>
      <c r="E103" s="198"/>
      <c r="F103" s="201">
        <v>830</v>
      </c>
      <c r="G103" s="326">
        <v>34954</v>
      </c>
      <c r="H103" s="327">
        <v>102733</v>
      </c>
      <c r="I103" s="328">
        <v>23842</v>
      </c>
      <c r="J103" s="329">
        <v>3324</v>
      </c>
      <c r="K103" s="330">
        <v>14703</v>
      </c>
      <c r="L103" s="331">
        <v>7677</v>
      </c>
      <c r="M103" s="332">
        <v>0</v>
      </c>
      <c r="N103" s="333">
        <v>0</v>
      </c>
      <c r="O103" s="334">
        <v>0</v>
      </c>
      <c r="P103" s="320">
        <v>8935</v>
      </c>
      <c r="Q103" s="320">
        <v>22321</v>
      </c>
      <c r="R103" s="321">
        <v>0</v>
      </c>
      <c r="S103" s="321">
        <v>0</v>
      </c>
      <c r="T103" s="322">
        <v>0</v>
      </c>
      <c r="U103" s="322">
        <v>0</v>
      </c>
      <c r="V103" s="741">
        <v>0</v>
      </c>
      <c r="W103" s="324">
        <v>0</v>
      </c>
      <c r="AB103" s="317"/>
    </row>
    <row r="104" spans="1:28" ht="15.6">
      <c r="A104" s="361" t="s">
        <v>217</v>
      </c>
      <c r="B104" s="485"/>
      <c r="C104" s="198"/>
      <c r="D104" s="198"/>
      <c r="E104" s="198" t="s">
        <v>50</v>
      </c>
      <c r="F104" s="201">
        <v>835</v>
      </c>
      <c r="G104" s="326">
        <v>0</v>
      </c>
      <c r="H104" s="327">
        <v>0</v>
      </c>
      <c r="I104" s="328">
        <v>0</v>
      </c>
      <c r="J104" s="329">
        <v>0</v>
      </c>
      <c r="K104" s="330">
        <v>0</v>
      </c>
      <c r="L104" s="331">
        <v>0</v>
      </c>
      <c r="M104" s="332">
        <v>0</v>
      </c>
      <c r="N104" s="333">
        <v>0</v>
      </c>
      <c r="O104" s="334">
        <v>16697</v>
      </c>
      <c r="P104" s="320">
        <v>0</v>
      </c>
      <c r="Q104" s="320">
        <v>0</v>
      </c>
      <c r="R104" s="321">
        <v>0</v>
      </c>
      <c r="S104" s="321">
        <v>0</v>
      </c>
      <c r="T104" s="322">
        <v>0</v>
      </c>
      <c r="U104" s="322">
        <v>0</v>
      </c>
      <c r="V104" s="741">
        <v>0</v>
      </c>
      <c r="W104" s="324">
        <v>0</v>
      </c>
      <c r="X104" s="94" t="s">
        <v>111</v>
      </c>
      <c r="AB104" s="317"/>
    </row>
    <row r="105" spans="1:28" ht="15.6">
      <c r="A105" s="360" t="s">
        <v>218</v>
      </c>
      <c r="B105" s="484" t="s">
        <v>50</v>
      </c>
      <c r="C105" s="198"/>
      <c r="D105" s="198"/>
      <c r="E105" s="198"/>
      <c r="F105" s="201">
        <v>840</v>
      </c>
      <c r="G105" s="326">
        <v>40239</v>
      </c>
      <c r="H105" s="327">
        <v>118786</v>
      </c>
      <c r="I105" s="328">
        <v>28519</v>
      </c>
      <c r="J105" s="329">
        <v>3843</v>
      </c>
      <c r="K105" s="330">
        <v>17587</v>
      </c>
      <c r="L105" s="331">
        <v>8238</v>
      </c>
      <c r="M105" s="332">
        <v>0</v>
      </c>
      <c r="N105" s="333">
        <v>0</v>
      </c>
      <c r="O105" s="334">
        <v>0</v>
      </c>
      <c r="P105" s="320">
        <v>0</v>
      </c>
      <c r="Q105" s="320">
        <v>32071</v>
      </c>
      <c r="R105" s="321">
        <v>0</v>
      </c>
      <c r="S105" s="321">
        <v>0</v>
      </c>
      <c r="T105" s="322">
        <v>0</v>
      </c>
      <c r="U105" s="322">
        <v>0</v>
      </c>
      <c r="V105" s="741">
        <v>0</v>
      </c>
      <c r="W105" s="324">
        <v>0</v>
      </c>
      <c r="AB105" s="317"/>
    </row>
    <row r="106" spans="1:28" ht="15.6">
      <c r="A106" s="361" t="s">
        <v>219</v>
      </c>
      <c r="B106" s="485"/>
      <c r="C106" s="198"/>
      <c r="D106" s="198"/>
      <c r="E106" s="198" t="s">
        <v>50</v>
      </c>
      <c r="F106" s="201">
        <v>845</v>
      </c>
      <c r="G106" s="326">
        <v>0</v>
      </c>
      <c r="H106" s="327">
        <v>0</v>
      </c>
      <c r="I106" s="328">
        <v>0</v>
      </c>
      <c r="J106" s="329">
        <v>0</v>
      </c>
      <c r="K106" s="330">
        <v>0</v>
      </c>
      <c r="L106" s="331">
        <v>0</v>
      </c>
      <c r="M106" s="332">
        <v>0</v>
      </c>
      <c r="N106" s="333">
        <v>0</v>
      </c>
      <c r="O106" s="334">
        <v>17401</v>
      </c>
      <c r="P106" s="320">
        <v>0</v>
      </c>
      <c r="Q106" s="320">
        <v>0</v>
      </c>
      <c r="R106" s="321">
        <v>0</v>
      </c>
      <c r="S106" s="321">
        <v>0</v>
      </c>
      <c r="T106" s="322">
        <v>0</v>
      </c>
      <c r="U106" s="322">
        <v>0</v>
      </c>
      <c r="V106" s="741">
        <v>0</v>
      </c>
      <c r="W106" s="324">
        <v>0</v>
      </c>
      <c r="X106" s="94" t="s">
        <v>111</v>
      </c>
      <c r="AB106" s="317"/>
    </row>
    <row r="107" spans="1:28" ht="15.6">
      <c r="A107" s="360" t="s">
        <v>220</v>
      </c>
      <c r="B107" s="484" t="s">
        <v>50</v>
      </c>
      <c r="C107" s="198"/>
      <c r="D107" s="198"/>
      <c r="E107" s="198"/>
      <c r="F107" s="201">
        <v>850</v>
      </c>
      <c r="G107" s="326">
        <v>38525</v>
      </c>
      <c r="H107" s="327">
        <v>88079</v>
      </c>
      <c r="I107" s="328">
        <v>27003</v>
      </c>
      <c r="J107" s="329">
        <v>2850</v>
      </c>
      <c r="K107" s="330">
        <v>16652</v>
      </c>
      <c r="L107" s="331">
        <v>6387</v>
      </c>
      <c r="M107" s="332">
        <v>15351</v>
      </c>
      <c r="N107" s="333">
        <v>0</v>
      </c>
      <c r="O107" s="334">
        <v>0</v>
      </c>
      <c r="P107" s="320">
        <v>0</v>
      </c>
      <c r="Q107" s="320">
        <v>12615</v>
      </c>
      <c r="R107" s="321">
        <v>0</v>
      </c>
      <c r="S107" s="321">
        <v>0</v>
      </c>
      <c r="T107" s="322">
        <v>0</v>
      </c>
      <c r="U107" s="322">
        <v>0</v>
      </c>
      <c r="V107" s="741">
        <v>0</v>
      </c>
      <c r="W107" s="324">
        <v>0</v>
      </c>
      <c r="AB107" s="317"/>
    </row>
    <row r="108" spans="1:28" ht="15.6">
      <c r="A108" s="361" t="s">
        <v>221</v>
      </c>
      <c r="B108" s="485"/>
      <c r="C108" s="198"/>
      <c r="D108" s="198"/>
      <c r="E108" s="198" t="s">
        <v>50</v>
      </c>
      <c r="F108" s="201">
        <v>855</v>
      </c>
      <c r="G108" s="326">
        <v>0</v>
      </c>
      <c r="H108" s="327">
        <v>0</v>
      </c>
      <c r="I108" s="328">
        <v>0</v>
      </c>
      <c r="J108" s="329">
        <v>0</v>
      </c>
      <c r="K108" s="330">
        <v>0</v>
      </c>
      <c r="L108" s="331">
        <v>0</v>
      </c>
      <c r="M108" s="332">
        <v>0</v>
      </c>
      <c r="N108" s="333">
        <v>0</v>
      </c>
      <c r="O108" s="334">
        <v>12580</v>
      </c>
      <c r="P108" s="320">
        <v>0</v>
      </c>
      <c r="Q108" s="320">
        <v>0</v>
      </c>
      <c r="R108" s="321">
        <v>0</v>
      </c>
      <c r="S108" s="321">
        <v>0</v>
      </c>
      <c r="T108" s="322">
        <v>0</v>
      </c>
      <c r="U108" s="322">
        <v>0</v>
      </c>
      <c r="V108" s="741">
        <v>0</v>
      </c>
      <c r="W108" s="324">
        <v>0</v>
      </c>
      <c r="X108" s="94" t="s">
        <v>111</v>
      </c>
      <c r="AB108" s="317"/>
    </row>
    <row r="109" spans="1:28" ht="15.6">
      <c r="A109" s="360" t="s">
        <v>222</v>
      </c>
      <c r="B109" s="484" t="s">
        <v>50</v>
      </c>
      <c r="C109" s="198"/>
      <c r="D109" s="198"/>
      <c r="E109" s="198"/>
      <c r="F109" s="201">
        <v>860</v>
      </c>
      <c r="G109" s="326">
        <v>94654</v>
      </c>
      <c r="H109" s="327">
        <v>179912</v>
      </c>
      <c r="I109" s="328">
        <v>76654</v>
      </c>
      <c r="J109" s="329">
        <v>5821</v>
      </c>
      <c r="K109" s="330">
        <v>47269</v>
      </c>
      <c r="L109" s="331">
        <v>8630</v>
      </c>
      <c r="M109" s="332">
        <v>0</v>
      </c>
      <c r="N109" s="333">
        <v>0</v>
      </c>
      <c r="O109" s="334">
        <v>29251</v>
      </c>
      <c r="P109" s="320">
        <v>0</v>
      </c>
      <c r="Q109" s="320">
        <v>33165</v>
      </c>
      <c r="R109" s="321">
        <v>0</v>
      </c>
      <c r="S109" s="321">
        <v>0</v>
      </c>
      <c r="T109" s="322">
        <v>0</v>
      </c>
      <c r="U109" s="322">
        <v>0</v>
      </c>
      <c r="V109" s="741">
        <v>0</v>
      </c>
      <c r="W109" s="324">
        <v>0</v>
      </c>
      <c r="AB109" s="317"/>
    </row>
    <row r="110" spans="1:28" ht="15.6">
      <c r="A110" s="360" t="s">
        <v>223</v>
      </c>
      <c r="B110" s="484" t="s">
        <v>50</v>
      </c>
      <c r="C110" s="198"/>
      <c r="D110" s="198"/>
      <c r="E110" s="198"/>
      <c r="F110" s="201">
        <v>870</v>
      </c>
      <c r="G110" s="326">
        <v>26628</v>
      </c>
      <c r="H110" s="327">
        <v>65229</v>
      </c>
      <c r="I110" s="328">
        <v>16478</v>
      </c>
      <c r="J110" s="329">
        <v>2111</v>
      </c>
      <c r="K110" s="330">
        <v>10161</v>
      </c>
      <c r="L110" s="331">
        <v>5837</v>
      </c>
      <c r="M110" s="332">
        <v>10271</v>
      </c>
      <c r="N110" s="333">
        <v>0</v>
      </c>
      <c r="O110" s="334">
        <v>0</v>
      </c>
      <c r="P110" s="320">
        <v>0</v>
      </c>
      <c r="Q110" s="320">
        <v>24170</v>
      </c>
      <c r="R110" s="321">
        <v>0</v>
      </c>
      <c r="S110" s="321">
        <v>0</v>
      </c>
      <c r="T110" s="322">
        <v>0</v>
      </c>
      <c r="U110" s="322">
        <v>0</v>
      </c>
      <c r="V110" s="741">
        <v>0</v>
      </c>
      <c r="W110" s="324">
        <v>0</v>
      </c>
      <c r="AB110" s="317"/>
    </row>
    <row r="111" spans="1:28" ht="15.6">
      <c r="A111" s="361" t="s">
        <v>224</v>
      </c>
      <c r="B111" s="485"/>
      <c r="C111" s="198"/>
      <c r="D111" s="198"/>
      <c r="E111" s="198" t="s">
        <v>50</v>
      </c>
      <c r="F111" s="201">
        <v>875</v>
      </c>
      <c r="G111" s="326">
        <v>0</v>
      </c>
      <c r="H111" s="327">
        <v>0</v>
      </c>
      <c r="I111" s="328">
        <v>0</v>
      </c>
      <c r="J111" s="329">
        <v>0</v>
      </c>
      <c r="K111" s="330">
        <v>0</v>
      </c>
      <c r="L111" s="331">
        <v>0</v>
      </c>
      <c r="M111" s="332">
        <v>0</v>
      </c>
      <c r="N111" s="333">
        <v>0</v>
      </c>
      <c r="O111" s="334">
        <v>9900</v>
      </c>
      <c r="P111" s="320">
        <v>0</v>
      </c>
      <c r="Q111" s="320">
        <v>0</v>
      </c>
      <c r="R111" s="321">
        <v>0</v>
      </c>
      <c r="S111" s="321">
        <v>0</v>
      </c>
      <c r="T111" s="322">
        <v>0</v>
      </c>
      <c r="U111" s="322">
        <v>0</v>
      </c>
      <c r="V111" s="741">
        <v>0</v>
      </c>
      <c r="W111" s="324">
        <v>0</v>
      </c>
      <c r="X111" s="94" t="s">
        <v>111</v>
      </c>
      <c r="AB111" s="317"/>
    </row>
    <row r="112" spans="1:28" ht="15.6">
      <c r="A112" s="360" t="s">
        <v>225</v>
      </c>
      <c r="B112" s="484" t="s">
        <v>50</v>
      </c>
      <c r="C112" s="198"/>
      <c r="D112" s="198"/>
      <c r="E112" s="198"/>
      <c r="F112" s="201">
        <v>880</v>
      </c>
      <c r="G112" s="326">
        <v>105628</v>
      </c>
      <c r="H112" s="327">
        <v>182875</v>
      </c>
      <c r="I112" s="328">
        <v>86360</v>
      </c>
      <c r="J112" s="329">
        <v>5917</v>
      </c>
      <c r="K112" s="330">
        <v>53255</v>
      </c>
      <c r="L112" s="331">
        <v>7290</v>
      </c>
      <c r="M112" s="332">
        <v>53378</v>
      </c>
      <c r="N112" s="333">
        <v>0</v>
      </c>
      <c r="O112" s="334">
        <v>0</v>
      </c>
      <c r="P112" s="320">
        <v>0</v>
      </c>
      <c r="Q112" s="320">
        <v>45308</v>
      </c>
      <c r="R112" s="321">
        <v>0</v>
      </c>
      <c r="S112" s="321">
        <v>0</v>
      </c>
      <c r="T112" s="322">
        <v>0</v>
      </c>
      <c r="U112" s="322">
        <v>0</v>
      </c>
      <c r="V112" s="741">
        <v>0</v>
      </c>
      <c r="W112" s="324">
        <v>0</v>
      </c>
      <c r="AB112" s="317"/>
    </row>
    <row r="113" spans="1:28" ht="15.6">
      <c r="A113" s="361" t="s">
        <v>226</v>
      </c>
      <c r="B113" s="485"/>
      <c r="C113" s="198"/>
      <c r="D113" s="198"/>
      <c r="E113" s="198" t="s">
        <v>50</v>
      </c>
      <c r="F113" s="201">
        <v>885</v>
      </c>
      <c r="G113" s="326">
        <v>0</v>
      </c>
      <c r="H113" s="327">
        <v>0</v>
      </c>
      <c r="I113" s="328">
        <v>0</v>
      </c>
      <c r="J113" s="329">
        <v>0</v>
      </c>
      <c r="K113" s="330">
        <v>0</v>
      </c>
      <c r="L113" s="331">
        <v>0</v>
      </c>
      <c r="M113" s="332">
        <v>0</v>
      </c>
      <c r="N113" s="333">
        <v>0</v>
      </c>
      <c r="O113" s="334">
        <v>23633</v>
      </c>
      <c r="P113" s="320">
        <v>0</v>
      </c>
      <c r="Q113" s="320">
        <v>0</v>
      </c>
      <c r="R113" s="321">
        <v>0</v>
      </c>
      <c r="S113" s="321">
        <v>0</v>
      </c>
      <c r="T113" s="322">
        <v>0</v>
      </c>
      <c r="U113" s="322">
        <v>0</v>
      </c>
      <c r="V113" s="741">
        <v>0</v>
      </c>
      <c r="W113" s="324">
        <v>0</v>
      </c>
      <c r="X113" s="94" t="s">
        <v>111</v>
      </c>
      <c r="AB113" s="317"/>
    </row>
    <row r="114" spans="1:28" ht="15.6">
      <c r="A114" s="360" t="s">
        <v>227</v>
      </c>
      <c r="B114" s="484" t="s">
        <v>50</v>
      </c>
      <c r="C114" s="198"/>
      <c r="D114" s="198"/>
      <c r="E114" s="198"/>
      <c r="F114" s="201">
        <v>890</v>
      </c>
      <c r="G114" s="326">
        <v>304122</v>
      </c>
      <c r="H114" s="327">
        <v>472911</v>
      </c>
      <c r="I114" s="328">
        <v>261946</v>
      </c>
      <c r="J114" s="329">
        <v>15300</v>
      </c>
      <c r="K114" s="330">
        <v>161530</v>
      </c>
      <c r="L114" s="331">
        <v>12136</v>
      </c>
      <c r="M114" s="332">
        <v>0</v>
      </c>
      <c r="N114" s="333">
        <v>0</v>
      </c>
      <c r="O114" s="334">
        <v>74782</v>
      </c>
      <c r="P114" s="320">
        <v>0</v>
      </c>
      <c r="Q114" s="320">
        <v>113889</v>
      </c>
      <c r="R114" s="321">
        <v>0</v>
      </c>
      <c r="S114" s="321">
        <v>0</v>
      </c>
      <c r="T114" s="322">
        <v>0</v>
      </c>
      <c r="U114" s="322">
        <v>0</v>
      </c>
      <c r="V114" s="741">
        <v>0</v>
      </c>
      <c r="W114" s="324">
        <v>0</v>
      </c>
      <c r="X114" s="94" t="s">
        <v>1363</v>
      </c>
      <c r="AB114" s="317"/>
    </row>
    <row r="115" spans="1:28" ht="15.6">
      <c r="A115" s="360" t="s">
        <v>228</v>
      </c>
      <c r="B115" s="484" t="s">
        <v>50</v>
      </c>
      <c r="C115" s="198"/>
      <c r="D115" s="198"/>
      <c r="E115" s="198"/>
      <c r="F115" s="201">
        <v>900</v>
      </c>
      <c r="G115" s="326">
        <v>59753</v>
      </c>
      <c r="H115" s="327">
        <v>162147</v>
      </c>
      <c r="I115" s="328">
        <v>45780</v>
      </c>
      <c r="J115" s="329">
        <v>5246</v>
      </c>
      <c r="K115" s="330">
        <v>28230</v>
      </c>
      <c r="L115" s="331">
        <v>8951</v>
      </c>
      <c r="M115" s="332">
        <v>0</v>
      </c>
      <c r="N115" s="333">
        <v>0</v>
      </c>
      <c r="O115" s="334">
        <v>24379</v>
      </c>
      <c r="P115" s="320">
        <v>6312</v>
      </c>
      <c r="Q115" s="320">
        <v>37873</v>
      </c>
      <c r="R115" s="321">
        <v>0</v>
      </c>
      <c r="S115" s="321">
        <v>0</v>
      </c>
      <c r="T115" s="322">
        <v>0</v>
      </c>
      <c r="U115" s="322">
        <v>0</v>
      </c>
      <c r="V115" s="741">
        <v>0</v>
      </c>
      <c r="W115" s="324">
        <v>0</v>
      </c>
      <c r="AB115" s="317"/>
    </row>
    <row r="116" spans="1:28" ht="15.6">
      <c r="A116" s="360" t="s">
        <v>229</v>
      </c>
      <c r="B116" s="484" t="s">
        <v>50</v>
      </c>
      <c r="C116" s="198"/>
      <c r="D116" s="198"/>
      <c r="E116" s="198"/>
      <c r="F116" s="201">
        <v>910</v>
      </c>
      <c r="G116" s="326">
        <v>36993</v>
      </c>
      <c r="H116" s="327">
        <v>99911</v>
      </c>
      <c r="I116" s="328">
        <v>25647</v>
      </c>
      <c r="J116" s="329">
        <v>3232</v>
      </c>
      <c r="K116" s="330">
        <v>15815</v>
      </c>
      <c r="L116" s="331">
        <v>6443</v>
      </c>
      <c r="M116" s="332">
        <v>0</v>
      </c>
      <c r="N116" s="333">
        <v>0</v>
      </c>
      <c r="O116" s="334">
        <v>13272</v>
      </c>
      <c r="P116" s="320">
        <v>0</v>
      </c>
      <c r="Q116" s="320">
        <v>26267</v>
      </c>
      <c r="R116" s="321">
        <v>0</v>
      </c>
      <c r="S116" s="321">
        <v>0</v>
      </c>
      <c r="T116" s="322">
        <v>0</v>
      </c>
      <c r="U116" s="322">
        <v>0</v>
      </c>
      <c r="V116" s="741">
        <v>0</v>
      </c>
      <c r="W116" s="324">
        <v>0</v>
      </c>
      <c r="X116" s="94" t="s">
        <v>1443</v>
      </c>
      <c r="AB116" s="317"/>
    </row>
    <row r="117" spans="1:28" ht="15.6">
      <c r="A117" s="360" t="s">
        <v>231</v>
      </c>
      <c r="B117" s="484" t="s">
        <v>50</v>
      </c>
      <c r="C117" s="198"/>
      <c r="D117" s="198"/>
      <c r="E117" s="198"/>
      <c r="F117" s="201">
        <v>920</v>
      </c>
      <c r="G117" s="326">
        <v>131876</v>
      </c>
      <c r="H117" s="327">
        <v>333304</v>
      </c>
      <c r="I117" s="328">
        <v>109580</v>
      </c>
      <c r="J117" s="329">
        <v>10783</v>
      </c>
      <c r="K117" s="330">
        <v>67573</v>
      </c>
      <c r="L117" s="331">
        <v>9859</v>
      </c>
      <c r="M117" s="332">
        <v>0</v>
      </c>
      <c r="N117" s="333">
        <v>0</v>
      </c>
      <c r="O117" s="334">
        <v>48861</v>
      </c>
      <c r="P117" s="320">
        <v>0</v>
      </c>
      <c r="Q117" s="320">
        <v>85804</v>
      </c>
      <c r="R117" s="321">
        <v>0</v>
      </c>
      <c r="S117" s="321">
        <v>0</v>
      </c>
      <c r="T117" s="322">
        <v>0</v>
      </c>
      <c r="U117" s="322">
        <v>0</v>
      </c>
      <c r="V117" s="741">
        <v>0</v>
      </c>
      <c r="W117" s="324">
        <v>0</v>
      </c>
      <c r="AB117" s="317"/>
    </row>
    <row r="118" spans="1:28" ht="15.6">
      <c r="A118" s="360" t="s">
        <v>232</v>
      </c>
      <c r="B118" s="485"/>
      <c r="C118" s="198"/>
      <c r="D118" s="198"/>
      <c r="E118" s="198"/>
      <c r="F118" s="201">
        <v>930</v>
      </c>
      <c r="G118" s="326">
        <v>0</v>
      </c>
      <c r="H118" s="327">
        <v>0</v>
      </c>
      <c r="I118" s="328">
        <v>0</v>
      </c>
      <c r="J118" s="329">
        <v>0</v>
      </c>
      <c r="K118" s="330">
        <v>0</v>
      </c>
      <c r="L118" s="331">
        <v>0</v>
      </c>
      <c r="M118" s="332">
        <v>0</v>
      </c>
      <c r="N118" s="333">
        <v>0</v>
      </c>
      <c r="O118" s="334">
        <v>0</v>
      </c>
      <c r="P118" s="320">
        <v>0</v>
      </c>
      <c r="Q118" s="320">
        <v>0</v>
      </c>
      <c r="R118" s="321">
        <v>0</v>
      </c>
      <c r="S118" s="321">
        <v>0</v>
      </c>
      <c r="T118" s="322">
        <v>0</v>
      </c>
      <c r="U118" s="322">
        <v>0</v>
      </c>
      <c r="V118" s="741">
        <v>0</v>
      </c>
      <c r="W118" s="324">
        <v>0</v>
      </c>
      <c r="X118" s="94" t="s">
        <v>233</v>
      </c>
      <c r="AB118" s="317"/>
    </row>
    <row r="119" spans="1:28" ht="15.6">
      <c r="A119" s="360" t="s">
        <v>234</v>
      </c>
      <c r="B119" s="485"/>
      <c r="C119" s="198"/>
      <c r="D119" s="198"/>
      <c r="E119" s="198" t="s">
        <v>50</v>
      </c>
      <c r="F119" s="201">
        <v>931</v>
      </c>
      <c r="G119" s="326">
        <v>0</v>
      </c>
      <c r="H119" s="327">
        <v>76228</v>
      </c>
      <c r="I119" s="328">
        <v>18136</v>
      </c>
      <c r="J119" s="329">
        <v>0</v>
      </c>
      <c r="K119" s="330">
        <v>0</v>
      </c>
      <c r="L119" s="331">
        <v>0</v>
      </c>
      <c r="M119" s="332">
        <v>0</v>
      </c>
      <c r="N119" s="333">
        <v>0</v>
      </c>
      <c r="O119" s="334">
        <v>0</v>
      </c>
      <c r="P119" s="320">
        <v>9478</v>
      </c>
      <c r="Q119" s="320">
        <v>17859</v>
      </c>
      <c r="R119" s="321">
        <v>0</v>
      </c>
      <c r="S119" s="321">
        <v>0</v>
      </c>
      <c r="T119" s="322">
        <v>0</v>
      </c>
      <c r="U119" s="322">
        <v>0</v>
      </c>
      <c r="V119" s="741">
        <v>0</v>
      </c>
      <c r="W119" s="324">
        <v>0</v>
      </c>
      <c r="X119" s="94" t="s">
        <v>235</v>
      </c>
      <c r="AB119" s="317"/>
    </row>
    <row r="120" spans="1:28" ht="15.6">
      <c r="A120" s="360" t="s">
        <v>236</v>
      </c>
      <c r="B120" s="485"/>
      <c r="C120" s="198"/>
      <c r="D120" s="198"/>
      <c r="E120" s="198" t="s">
        <v>50</v>
      </c>
      <c r="F120" s="201">
        <v>932</v>
      </c>
      <c r="G120" s="326">
        <v>0</v>
      </c>
      <c r="H120" s="327">
        <v>57228</v>
      </c>
      <c r="I120" s="328">
        <v>12801</v>
      </c>
      <c r="J120" s="329">
        <v>0</v>
      </c>
      <c r="K120" s="330">
        <v>0</v>
      </c>
      <c r="L120" s="331">
        <v>0</v>
      </c>
      <c r="M120" s="332">
        <v>0</v>
      </c>
      <c r="N120" s="333">
        <v>0</v>
      </c>
      <c r="O120" s="334">
        <v>0</v>
      </c>
      <c r="P120" s="320">
        <v>7109</v>
      </c>
      <c r="Q120" s="320">
        <v>12165</v>
      </c>
      <c r="R120" s="321">
        <v>0</v>
      </c>
      <c r="S120" s="321">
        <v>0</v>
      </c>
      <c r="T120" s="322">
        <v>0</v>
      </c>
      <c r="U120" s="322">
        <v>0</v>
      </c>
      <c r="V120" s="741">
        <v>0</v>
      </c>
      <c r="W120" s="324">
        <v>0</v>
      </c>
      <c r="X120" s="94" t="s">
        <v>237</v>
      </c>
      <c r="AB120" s="317"/>
    </row>
    <row r="121" spans="1:28" ht="15.6">
      <c r="A121" s="360" t="s">
        <v>238</v>
      </c>
      <c r="B121" s="485"/>
      <c r="C121" s="198"/>
      <c r="D121" s="198"/>
      <c r="E121" s="198" t="s">
        <v>50</v>
      </c>
      <c r="F121" s="201">
        <v>933</v>
      </c>
      <c r="G121" s="680">
        <v>0</v>
      </c>
      <c r="H121" s="327">
        <v>0</v>
      </c>
      <c r="I121" s="328">
        <v>0</v>
      </c>
      <c r="J121" s="329">
        <v>0</v>
      </c>
      <c r="K121" s="330">
        <v>0</v>
      </c>
      <c r="L121" s="331">
        <v>0</v>
      </c>
      <c r="M121" s="332">
        <v>0</v>
      </c>
      <c r="N121" s="333">
        <v>0</v>
      </c>
      <c r="O121" s="334">
        <v>0</v>
      </c>
      <c r="P121" s="320">
        <v>0</v>
      </c>
      <c r="Q121" s="320">
        <v>0</v>
      </c>
      <c r="R121" s="321">
        <v>12442</v>
      </c>
      <c r="S121" s="321">
        <v>19767</v>
      </c>
      <c r="T121" s="322">
        <v>0</v>
      </c>
      <c r="U121" s="322">
        <v>0</v>
      </c>
      <c r="V121" s="741">
        <v>0</v>
      </c>
      <c r="W121" s="324">
        <v>0</v>
      </c>
      <c r="X121" s="94" t="s">
        <v>239</v>
      </c>
      <c r="AB121" s="317"/>
    </row>
    <row r="122" spans="1:28" ht="15.6">
      <c r="A122" s="361" t="s">
        <v>240</v>
      </c>
      <c r="B122" s="485"/>
      <c r="C122" s="198"/>
      <c r="D122" s="198"/>
      <c r="E122" s="198" t="s">
        <v>50</v>
      </c>
      <c r="F122" s="201">
        <v>934</v>
      </c>
      <c r="G122" s="326">
        <v>0</v>
      </c>
      <c r="H122" s="327">
        <v>0</v>
      </c>
      <c r="I122" s="328">
        <v>0</v>
      </c>
      <c r="J122" s="329">
        <v>0</v>
      </c>
      <c r="K122" s="330">
        <v>0</v>
      </c>
      <c r="L122" s="331">
        <v>0</v>
      </c>
      <c r="M122" s="332">
        <v>0</v>
      </c>
      <c r="N122" s="333">
        <v>0</v>
      </c>
      <c r="O122" s="334">
        <v>73203</v>
      </c>
      <c r="P122" s="320">
        <v>0</v>
      </c>
      <c r="Q122" s="320">
        <v>0</v>
      </c>
      <c r="R122" s="321">
        <v>0</v>
      </c>
      <c r="S122" s="321">
        <v>0</v>
      </c>
      <c r="T122" s="322">
        <v>0</v>
      </c>
      <c r="U122" s="322">
        <v>0</v>
      </c>
      <c r="V122" s="741">
        <v>0</v>
      </c>
      <c r="W122" s="324">
        <v>0</v>
      </c>
      <c r="X122" s="94" t="s">
        <v>241</v>
      </c>
      <c r="AB122" s="317"/>
    </row>
    <row r="123" spans="1:28" ht="15.6">
      <c r="A123" s="361" t="s">
        <v>242</v>
      </c>
      <c r="B123" s="485"/>
      <c r="C123" s="198"/>
      <c r="D123" s="198"/>
      <c r="E123" s="198" t="s">
        <v>50</v>
      </c>
      <c r="F123" s="201">
        <v>935</v>
      </c>
      <c r="G123" s="326">
        <v>0</v>
      </c>
      <c r="H123" s="327">
        <v>0</v>
      </c>
      <c r="I123" s="328">
        <v>0</v>
      </c>
      <c r="J123" s="329">
        <v>0</v>
      </c>
      <c r="K123" s="330">
        <v>0</v>
      </c>
      <c r="L123" s="331">
        <v>0</v>
      </c>
      <c r="M123" s="332">
        <v>0</v>
      </c>
      <c r="N123" s="333">
        <v>0</v>
      </c>
      <c r="O123" s="334">
        <v>29537</v>
      </c>
      <c r="P123" s="320">
        <v>0</v>
      </c>
      <c r="Q123" s="320">
        <v>0</v>
      </c>
      <c r="R123" s="321">
        <v>0</v>
      </c>
      <c r="S123" s="321">
        <v>0</v>
      </c>
      <c r="T123" s="322">
        <v>0</v>
      </c>
      <c r="U123" s="322">
        <v>0</v>
      </c>
      <c r="V123" s="741">
        <v>0</v>
      </c>
      <c r="W123" s="324">
        <v>0</v>
      </c>
      <c r="X123" s="94" t="s">
        <v>1554</v>
      </c>
      <c r="AB123" s="317"/>
    </row>
    <row r="124" spans="1:28" ht="15.6">
      <c r="A124" s="360" t="s">
        <v>243</v>
      </c>
      <c r="B124" s="485"/>
      <c r="C124" s="198"/>
      <c r="D124" s="198"/>
      <c r="E124" s="198" t="s">
        <v>50</v>
      </c>
      <c r="F124" s="201">
        <v>978</v>
      </c>
      <c r="G124" s="680">
        <v>0</v>
      </c>
      <c r="H124" s="327">
        <v>0</v>
      </c>
      <c r="I124" s="328">
        <v>0</v>
      </c>
      <c r="J124" s="329">
        <v>0</v>
      </c>
      <c r="K124" s="330">
        <v>0</v>
      </c>
      <c r="L124" s="331">
        <v>0</v>
      </c>
      <c r="M124" s="332">
        <v>0</v>
      </c>
      <c r="N124" s="333">
        <v>0</v>
      </c>
      <c r="O124" s="334">
        <v>0</v>
      </c>
      <c r="P124" s="320">
        <v>0</v>
      </c>
      <c r="Q124" s="320">
        <v>0</v>
      </c>
      <c r="R124" s="321">
        <v>0</v>
      </c>
      <c r="S124" s="321">
        <v>0</v>
      </c>
      <c r="T124" s="322">
        <v>0</v>
      </c>
      <c r="U124" s="322">
        <v>0</v>
      </c>
      <c r="V124" s="741">
        <v>0</v>
      </c>
      <c r="W124" s="324">
        <v>0</v>
      </c>
      <c r="X124" s="94" t="s">
        <v>239</v>
      </c>
      <c r="AB124" s="317"/>
    </row>
    <row r="125" spans="1:28" ht="15.6">
      <c r="A125" s="360" t="s">
        <v>244</v>
      </c>
      <c r="B125" s="485"/>
      <c r="C125" s="198"/>
      <c r="D125" s="198"/>
      <c r="E125" s="198" t="s">
        <v>50</v>
      </c>
      <c r="F125" s="201">
        <v>983</v>
      </c>
      <c r="G125" s="326">
        <v>0</v>
      </c>
      <c r="H125" s="327">
        <v>0</v>
      </c>
      <c r="I125" s="328">
        <v>0</v>
      </c>
      <c r="J125" s="329">
        <v>0</v>
      </c>
      <c r="K125" s="330">
        <v>0</v>
      </c>
      <c r="L125" s="331">
        <v>0</v>
      </c>
      <c r="M125" s="332">
        <v>0</v>
      </c>
      <c r="N125" s="333">
        <v>0</v>
      </c>
      <c r="O125" s="334">
        <v>0</v>
      </c>
      <c r="P125" s="320">
        <v>0</v>
      </c>
      <c r="Q125" s="320">
        <v>0</v>
      </c>
      <c r="R125" s="321">
        <v>0</v>
      </c>
      <c r="S125" s="321">
        <v>0</v>
      </c>
      <c r="T125" s="322">
        <v>0</v>
      </c>
      <c r="U125" s="322">
        <v>0</v>
      </c>
      <c r="V125" s="741">
        <v>0</v>
      </c>
      <c r="W125" s="324">
        <v>0</v>
      </c>
      <c r="AB125" s="317"/>
    </row>
    <row r="126" spans="1:28">
      <c r="A126" s="202"/>
      <c r="B126" s="202"/>
      <c r="C126" s="202"/>
      <c r="D126" s="202"/>
      <c r="E126" s="202"/>
      <c r="F126" s="203"/>
      <c r="G126" s="337"/>
      <c r="H126" s="337"/>
      <c r="I126" s="337"/>
      <c r="J126" s="337"/>
      <c r="K126" s="337"/>
      <c r="L126" s="337"/>
      <c r="M126" s="337"/>
      <c r="N126" s="337"/>
      <c r="O126" s="337"/>
      <c r="P126" s="337"/>
      <c r="Q126" s="337"/>
      <c r="R126" s="337"/>
      <c r="S126" s="337"/>
      <c r="T126" s="337"/>
      <c r="U126" s="337"/>
      <c r="V126" s="337"/>
      <c r="W126" s="337"/>
    </row>
    <row r="127" spans="1:28">
      <c r="B127" s="1">
        <f>COUNTIF(B5:B125,"x")</f>
        <v>60</v>
      </c>
      <c r="C127" s="1">
        <f>COUNTIF(C5:C125,"x")</f>
        <v>10</v>
      </c>
      <c r="D127" s="1">
        <f>COUNTIF(D5:D125,"x")</f>
        <v>11</v>
      </c>
      <c r="E127" s="1">
        <f>COUNTIF(E5:E125,"x")</f>
        <v>44</v>
      </c>
      <c r="G127" s="338">
        <f t="shared" ref="G127:W127" si="0">SUM(G5:G125)</f>
        <v>4392081</v>
      </c>
      <c r="H127" s="339">
        <f t="shared" si="0"/>
        <v>10112064</v>
      </c>
      <c r="I127" s="340">
        <f t="shared" si="0"/>
        <v>3390334</v>
      </c>
      <c r="J127" s="341">
        <f t="shared" si="0"/>
        <v>330903</v>
      </c>
      <c r="K127" s="342">
        <f t="shared" si="0"/>
        <v>1986126</v>
      </c>
      <c r="L127" s="343">
        <f t="shared" si="0"/>
        <v>530591</v>
      </c>
      <c r="M127" s="344">
        <f t="shared" si="0"/>
        <v>1036694</v>
      </c>
      <c r="N127" s="345">
        <f t="shared" si="0"/>
        <v>199290</v>
      </c>
      <c r="O127" s="346">
        <f t="shared" si="0"/>
        <v>1510850</v>
      </c>
      <c r="P127" s="343">
        <f t="shared" si="0"/>
        <v>265554</v>
      </c>
      <c r="Q127" s="343">
        <f t="shared" si="0"/>
        <v>2131410</v>
      </c>
      <c r="R127" s="347">
        <f t="shared" si="0"/>
        <v>25714</v>
      </c>
      <c r="S127" s="347">
        <f t="shared" si="0"/>
        <v>73552</v>
      </c>
      <c r="T127" s="348">
        <f t="shared" si="0"/>
        <v>19634</v>
      </c>
      <c r="U127" s="348">
        <f t="shared" si="0"/>
        <v>45590</v>
      </c>
      <c r="V127" s="349">
        <f t="shared" si="0"/>
        <v>0</v>
      </c>
      <c r="W127" s="349">
        <f t="shared" si="0"/>
        <v>0</v>
      </c>
    </row>
    <row r="129" spans="7:23">
      <c r="W129" s="350"/>
    </row>
    <row r="130" spans="7:23">
      <c r="G130" s="510">
        <f>G127-G129</f>
        <v>4392081</v>
      </c>
      <c r="H130" s="510">
        <f t="shared" ref="H130:W130" si="1">H127-H129</f>
        <v>10112064</v>
      </c>
      <c r="I130" s="510">
        <f t="shared" si="1"/>
        <v>3390334</v>
      </c>
      <c r="J130" s="510">
        <f t="shared" si="1"/>
        <v>330903</v>
      </c>
      <c r="K130" s="510">
        <f t="shared" si="1"/>
        <v>1986126</v>
      </c>
      <c r="L130" s="510">
        <f t="shared" si="1"/>
        <v>530591</v>
      </c>
      <c r="M130" s="510">
        <f t="shared" si="1"/>
        <v>1036694</v>
      </c>
      <c r="N130" s="510">
        <f t="shared" si="1"/>
        <v>199290</v>
      </c>
      <c r="O130" s="510">
        <f t="shared" si="1"/>
        <v>1510850</v>
      </c>
      <c r="P130" s="510">
        <f t="shared" si="1"/>
        <v>265554</v>
      </c>
      <c r="Q130" s="510">
        <f t="shared" si="1"/>
        <v>2131410</v>
      </c>
      <c r="R130" s="510">
        <f t="shared" si="1"/>
        <v>25714</v>
      </c>
      <c r="S130" s="510">
        <f t="shared" si="1"/>
        <v>73552</v>
      </c>
      <c r="T130" s="510">
        <f t="shared" si="1"/>
        <v>19634</v>
      </c>
      <c r="U130" s="510">
        <f t="shared" si="1"/>
        <v>45590</v>
      </c>
      <c r="V130" s="510">
        <f t="shared" si="1"/>
        <v>0</v>
      </c>
      <c r="W130" s="510">
        <f t="shared" si="1"/>
        <v>0</v>
      </c>
    </row>
    <row r="131" spans="7:23">
      <c r="G131" s="744">
        <f>G121+G124</f>
        <v>0</v>
      </c>
    </row>
    <row r="132" spans="7:23">
      <c r="G132" s="744">
        <f>G130-G131</f>
        <v>4392081</v>
      </c>
    </row>
    <row r="134" spans="7:23">
      <c r="G134" s="759">
        <v>4504367</v>
      </c>
      <c r="H134" s="759">
        <v>4024496</v>
      </c>
      <c r="I134" s="759">
        <v>9573815</v>
      </c>
      <c r="J134" s="759">
        <v>301480</v>
      </c>
      <c r="K134" s="759">
        <v>2090664</v>
      </c>
    </row>
    <row r="135" spans="7:23">
      <c r="G135" s="744">
        <f>G127-G134</f>
        <v>-112286</v>
      </c>
      <c r="H135" s="744">
        <f t="shared" ref="H135:K135" si="2">H127-H134</f>
        <v>6087568</v>
      </c>
      <c r="I135" s="744">
        <f t="shared" si="2"/>
        <v>-6183481</v>
      </c>
      <c r="J135" s="744">
        <f t="shared" si="2"/>
        <v>29423</v>
      </c>
      <c r="K135" s="744">
        <f t="shared" si="2"/>
        <v>-104538</v>
      </c>
    </row>
    <row r="136" spans="7:23">
      <c r="G136" s="744">
        <f>G121+G124</f>
        <v>0</v>
      </c>
      <c r="H136" s="744">
        <f t="shared" ref="H136:K136" si="3">H121+H124</f>
        <v>0</v>
      </c>
      <c r="I136" s="744">
        <f t="shared" si="3"/>
        <v>0</v>
      </c>
      <c r="J136" s="744">
        <f t="shared" si="3"/>
        <v>0</v>
      </c>
      <c r="K136" s="744">
        <f t="shared" si="3"/>
        <v>0</v>
      </c>
    </row>
  </sheetData>
  <sheetProtection algorithmName="SHA-512" hashValue="n4ob4+XaNZ/jYrrq1IDx3j23xEjC00od8R0wuMul9KEvkX4EKo2ndjfNoxrFZgxMVn6YRNHjmFr0NiYn40S9tw==" saltValue="cuKPors3IOpTX9lBS09ung==" spinCount="100000" sheet="1" objects="1" scenarios="1"/>
  <sortState xmlns:xlrd2="http://schemas.microsoft.com/office/spreadsheetml/2017/richdata2" ref="A5:Z125">
    <sortCondition ref="A5:A125"/>
  </sortState>
  <customSheetViews>
    <customSheetView guid="{89953FCB-456A-4C2D-8912-B30825F750D3}" fitToPage="1" state="hidden">
      <pane xSplit="1" ySplit="3" topLeftCell="Q65" activePane="bottomRight" state="frozen"/>
      <selection pane="bottomRight" activeCell="T13" sqref="T12:T13"/>
      <pageMargins left="0" right="0" top="0" bottom="0" header="0" footer="0"/>
      <printOptions headings="1" gridLines="1"/>
      <pageSetup scale="51" fitToWidth="8" fitToHeight="2" orientation="portrait" r:id="rId1"/>
      <headerFooter alignWithMargins="0"/>
    </customSheetView>
  </customSheetViews>
  <phoneticPr fontId="5" type="noConversion"/>
  <printOptions headings="1" gridLines="1"/>
  <pageMargins left="0.5" right="0.5" top="0.5" bottom="0.5" header="0.5" footer="0.5"/>
  <pageSetup scale="54" fitToWidth="8" fitToHeight="2" orientation="landscape"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D680-65DB-4C1B-A9A5-9DF3D58533B6}">
  <sheetPr>
    <tabColor theme="8" tint="0.39997558519241921"/>
    <pageSetUpPr fitToPage="1"/>
  </sheetPr>
  <dimension ref="A1:AE71"/>
  <sheetViews>
    <sheetView workbookViewId="0">
      <pane xSplit="6" ySplit="6" topLeftCell="G14" activePane="bottomRight" state="frozen"/>
      <selection activeCell="D14" sqref="D14"/>
      <selection pane="topRight" activeCell="D14" sqref="D14"/>
      <selection pane="bottomLeft" activeCell="D14" sqref="D14"/>
      <selection pane="bottomRight" activeCell="A14" sqref="A14"/>
    </sheetView>
  </sheetViews>
  <sheetFormatPr defaultColWidth="8.88671875" defaultRowHeight="13.2"/>
  <cols>
    <col min="1" max="1" width="27" style="121" customWidth="1"/>
    <col min="2" max="6" width="15.6640625" style="121" hidden="1" customWidth="1"/>
    <col min="7" max="7" width="16.88671875" style="121" customWidth="1"/>
    <col min="8" max="8" width="15.6640625" style="121" hidden="1" customWidth="1"/>
    <col min="9" max="9" width="15.6640625" style="121" customWidth="1"/>
    <col min="10" max="15" width="15.6640625" style="121" hidden="1" customWidth="1"/>
    <col min="16" max="16" width="13.77734375" style="121" customWidth="1"/>
    <col min="17" max="17" width="12.33203125" style="121" customWidth="1"/>
    <col min="18" max="21" width="15.6640625" style="121" hidden="1" customWidth="1"/>
    <col min="22" max="22" width="14.109375" style="121" customWidth="1"/>
    <col min="23" max="23" width="13.88671875" style="121" customWidth="1"/>
    <col min="24" max="24" width="15.6640625" style="121" customWidth="1"/>
    <col min="25" max="25" width="14.77734375" style="121" customWidth="1"/>
    <col min="26" max="26" width="15.44140625" style="121" customWidth="1"/>
    <col min="27" max="27" width="17.21875" style="121" customWidth="1"/>
    <col min="28" max="28" width="16.88671875" style="121" customWidth="1"/>
    <col min="29" max="29" width="20.44140625" style="121" customWidth="1"/>
    <col min="30" max="31" width="8.88671875" style="135"/>
    <col min="32" max="16384" width="8.88671875" style="121"/>
  </cols>
  <sheetData>
    <row r="1" spans="1:31" ht="13.8" thickBot="1">
      <c r="A1" s="119" t="s">
        <v>1578</v>
      </c>
      <c r="B1" s="138"/>
      <c r="G1" s="149" t="str">
        <f>IF('Compliance Issues'!H3="x","Errors exist, see the Compliance Issues tab.","")</f>
        <v/>
      </c>
      <c r="H1" s="149"/>
      <c r="I1" s="122"/>
      <c r="J1" s="123"/>
      <c r="M1" s="123"/>
      <c r="N1" s="123"/>
      <c r="O1" s="123"/>
      <c r="P1" s="123"/>
      <c r="Q1" s="123"/>
      <c r="R1" s="123"/>
      <c r="S1" s="123"/>
      <c r="T1" s="123"/>
      <c r="U1" s="123"/>
      <c r="V1" s="123"/>
      <c r="W1" s="123"/>
      <c r="X1" s="123"/>
      <c r="Y1" s="123"/>
      <c r="Z1" s="123"/>
      <c r="AA1" s="123"/>
    </row>
    <row r="2" spans="1:31" ht="16.2" thickBot="1">
      <c r="A2" s="117">
        <f>IIIB!A2</f>
        <v>0</v>
      </c>
      <c r="B2" s="120"/>
      <c r="C2" s="124" t="str">
        <f>IIIB!C2</f>
        <v>January 2021</v>
      </c>
      <c r="G2" s="125" t="str">
        <f ca="1">LOOKUP(C2,'Addl Info'!A21:A34,'Addl Info'!F21:F35)</f>
        <v>Non-Submission Period</v>
      </c>
      <c r="H2" s="503"/>
      <c r="I2" s="126">
        <f ca="1">IF(G2="Non-Submission Period",0,LOOKUP(A2,'COVID Funds'!A5:A125,'COVID Funds'!L5:L125))</f>
        <v>0</v>
      </c>
      <c r="J2" s="496"/>
      <c r="M2" s="123"/>
      <c r="N2" s="123"/>
      <c r="O2" s="123"/>
      <c r="P2" s="123"/>
      <c r="Q2" s="123"/>
      <c r="R2" s="123"/>
      <c r="S2" s="123"/>
      <c r="T2" s="123"/>
      <c r="U2" s="123"/>
      <c r="V2" s="123"/>
      <c r="W2" s="123"/>
      <c r="X2" s="123"/>
      <c r="Y2" s="123"/>
      <c r="Z2" s="123"/>
      <c r="AA2" s="123"/>
    </row>
    <row r="3" spans="1:31">
      <c r="G3" s="127" t="s">
        <v>1225</v>
      </c>
      <c r="H3" s="127"/>
      <c r="I3" s="128">
        <f ca="1">I2-Q62</f>
        <v>0</v>
      </c>
      <c r="J3" s="497"/>
      <c r="M3" s="123"/>
      <c r="N3" s="123"/>
      <c r="O3" s="123"/>
      <c r="P3" s="123"/>
      <c r="Q3" s="123"/>
      <c r="R3" s="123"/>
      <c r="S3" s="123"/>
      <c r="T3" s="123"/>
      <c r="U3" s="123"/>
      <c r="V3" s="123"/>
      <c r="W3" s="123"/>
      <c r="X3" s="123"/>
      <c r="Y3" s="123"/>
      <c r="Z3" s="123"/>
      <c r="AA3" s="123"/>
    </row>
    <row r="4" spans="1:31">
      <c r="G4" s="125"/>
      <c r="H4" s="503"/>
      <c r="I4" s="126"/>
      <c r="M4" s="123"/>
      <c r="N4" s="123"/>
      <c r="O4" s="123"/>
      <c r="P4" s="123"/>
      <c r="Q4" s="123"/>
      <c r="R4" s="123"/>
      <c r="S4" s="123"/>
      <c r="T4" s="123"/>
      <c r="U4" s="123"/>
      <c r="V4" s="123"/>
      <c r="W4" s="123"/>
      <c r="X4" s="123"/>
      <c r="Y4" s="123"/>
      <c r="Z4" s="123"/>
      <c r="AA4" s="123"/>
    </row>
    <row r="5" spans="1:31" ht="13.8" thickBot="1">
      <c r="G5" s="127"/>
      <c r="H5" s="127"/>
      <c r="I5" s="128"/>
      <c r="M5" s="129"/>
      <c r="N5" s="129"/>
      <c r="O5" s="129"/>
      <c r="P5" s="129"/>
      <c r="Q5" s="129"/>
      <c r="R5" s="129"/>
      <c r="S5" s="129"/>
      <c r="T5" s="129"/>
      <c r="U5" s="129"/>
      <c r="V5" s="129"/>
      <c r="W5" s="129"/>
      <c r="X5" s="129"/>
      <c r="Y5" s="130"/>
      <c r="Z5" s="123"/>
      <c r="AA5" s="123"/>
    </row>
    <row r="6" spans="1:31" ht="77.099999999999994" customHeight="1">
      <c r="A6" s="539" t="s">
        <v>1226</v>
      </c>
      <c r="B6" s="539" t="s">
        <v>1454</v>
      </c>
      <c r="C6" s="539" t="s">
        <v>1455</v>
      </c>
      <c r="D6" s="539" t="s">
        <v>1227</v>
      </c>
      <c r="E6" s="539" t="s">
        <v>1228</v>
      </c>
      <c r="F6" s="539" t="s">
        <v>1430</v>
      </c>
      <c r="G6" s="539"/>
      <c r="H6" s="539" t="s">
        <v>1431</v>
      </c>
      <c r="I6" s="539"/>
      <c r="J6" s="539" t="s">
        <v>1432</v>
      </c>
      <c r="K6" s="539" t="s">
        <v>1433</v>
      </c>
      <c r="L6" s="539" t="s">
        <v>1434</v>
      </c>
      <c r="M6" s="539" t="s">
        <v>1229</v>
      </c>
      <c r="N6" s="539" t="s">
        <v>1435</v>
      </c>
      <c r="O6" s="539" t="s">
        <v>1084</v>
      </c>
      <c r="P6" s="721" t="s">
        <v>1573</v>
      </c>
      <c r="Q6" s="721" t="s">
        <v>1574</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row>
    <row r="7" spans="1:31" ht="26.1" hidden="1" customHeight="1">
      <c r="A7" s="413" t="s">
        <v>357</v>
      </c>
      <c r="B7" s="414"/>
      <c r="C7" s="414"/>
      <c r="D7" s="414"/>
      <c r="E7" s="414"/>
      <c r="F7" s="489"/>
      <c r="G7" s="414"/>
      <c r="H7" s="489"/>
      <c r="I7" s="414"/>
      <c r="J7" s="489"/>
      <c r="K7" s="414"/>
      <c r="L7" s="489"/>
      <c r="M7" s="414"/>
      <c r="N7" s="489"/>
      <c r="O7" s="414"/>
      <c r="P7" s="489"/>
      <c r="Q7" s="414"/>
      <c r="R7" s="414"/>
      <c r="S7" s="414"/>
      <c r="T7" s="489"/>
      <c r="U7" s="414"/>
      <c r="V7" s="489"/>
      <c r="W7" s="414"/>
      <c r="X7" s="489"/>
      <c r="Y7" s="659"/>
      <c r="Z7" s="686"/>
      <c r="AA7" s="659"/>
      <c r="AB7" s="659"/>
      <c r="AC7" s="664"/>
      <c r="AD7" s="135" t="str">
        <f t="shared" ref="AD7:AD61" si="0">IF(AND(AC7&gt;0,Q7=0),"x","")</f>
        <v/>
      </c>
      <c r="AE7" s="135" t="str">
        <f>IF(AND(AC7=0,AND(IIIB!C7=0,IIIC1!C7=0,IIIC2!C7=0,IIID!C7=0)),"",IF(AND(AC7&gt;0,AND(IIIB!C7=0,IIIC1!C7=0,IIIC2!C7=0,IIID!C7=0)),"x",""))</f>
        <v/>
      </c>
    </row>
    <row r="8" spans="1:31" ht="26.1" hidden="1" customHeight="1">
      <c r="A8" s="413" t="s">
        <v>360</v>
      </c>
      <c r="B8" s="414"/>
      <c r="C8" s="412"/>
      <c r="D8" s="412"/>
      <c r="E8" s="412"/>
      <c r="F8" s="489"/>
      <c r="G8" s="414"/>
      <c r="H8" s="489"/>
      <c r="I8" s="414"/>
      <c r="J8" s="489"/>
      <c r="K8" s="412"/>
      <c r="L8" s="488"/>
      <c r="M8" s="412"/>
      <c r="N8" s="488"/>
      <c r="O8" s="412"/>
      <c r="P8" s="489"/>
      <c r="Q8" s="414"/>
      <c r="R8" s="414"/>
      <c r="S8" s="414"/>
      <c r="T8" s="489"/>
      <c r="U8" s="414"/>
      <c r="V8" s="489"/>
      <c r="W8" s="414"/>
      <c r="X8" s="489"/>
      <c r="Y8" s="659"/>
      <c r="Z8" s="686"/>
      <c r="AA8" s="659"/>
      <c r="AB8" s="659"/>
      <c r="AC8" s="664"/>
      <c r="AD8" s="135" t="str">
        <f t="shared" si="0"/>
        <v/>
      </c>
      <c r="AE8" s="135" t="str">
        <f>IF(AND(AC8=0,AND(IIIB!C8=0,IIIC1!C8=0,IIIC2!C8=0,IIID!C8=0)),"",IF(AND(AC8&gt;0,AND(IIIB!C8=0,IIIC1!C8=0,IIIC2!C8=0,IIID!C8=0)),"x",""))</f>
        <v/>
      </c>
    </row>
    <row r="9" spans="1:31" ht="26.1" hidden="1" customHeight="1">
      <c r="A9" s="413" t="s">
        <v>368</v>
      </c>
      <c r="B9" s="414"/>
      <c r="C9" s="412"/>
      <c r="D9" s="412"/>
      <c r="E9" s="412"/>
      <c r="F9" s="489"/>
      <c r="G9" s="414"/>
      <c r="H9" s="489"/>
      <c r="I9" s="414"/>
      <c r="J9" s="489"/>
      <c r="K9" s="412"/>
      <c r="L9" s="488"/>
      <c r="M9" s="412"/>
      <c r="N9" s="488"/>
      <c r="O9" s="412"/>
      <c r="P9" s="489"/>
      <c r="Q9" s="414"/>
      <c r="R9" s="414"/>
      <c r="S9" s="414"/>
      <c r="T9" s="489"/>
      <c r="U9" s="414"/>
      <c r="V9" s="489"/>
      <c r="W9" s="414"/>
      <c r="X9" s="489"/>
      <c r="Y9" s="659"/>
      <c r="Z9" s="686"/>
      <c r="AA9" s="659"/>
      <c r="AB9" s="659"/>
      <c r="AC9" s="664"/>
      <c r="AD9" s="135" t="str">
        <f t="shared" si="0"/>
        <v/>
      </c>
      <c r="AE9" s="135" t="str">
        <f>IF(AND(AC9=0,AND(IIIB!C9=0,IIIC1!C9=0,IIIC2!C9=0,IIID!C9=0)),"",IF(AND(AC9&gt;0,AND(IIIB!C9=0,IIIC1!C9=0,IIIC2!C9=0,IIID!C9=0)),"x",""))</f>
        <v/>
      </c>
    </row>
    <row r="10" spans="1:31" ht="26.1" hidden="1" customHeight="1">
      <c r="A10" s="413" t="s">
        <v>376</v>
      </c>
      <c r="B10" s="414"/>
      <c r="C10" s="412"/>
      <c r="D10" s="412"/>
      <c r="E10" s="412"/>
      <c r="F10" s="489"/>
      <c r="G10" s="414"/>
      <c r="H10" s="489"/>
      <c r="I10" s="414"/>
      <c r="J10" s="489"/>
      <c r="K10" s="412"/>
      <c r="L10" s="488"/>
      <c r="M10" s="412"/>
      <c r="N10" s="488"/>
      <c r="O10" s="412"/>
      <c r="P10" s="489"/>
      <c r="Q10" s="414"/>
      <c r="R10" s="414"/>
      <c r="S10" s="414"/>
      <c r="T10" s="489"/>
      <c r="U10" s="414"/>
      <c r="V10" s="489"/>
      <c r="W10" s="414"/>
      <c r="X10" s="489"/>
      <c r="Y10" s="659"/>
      <c r="Z10" s="686"/>
      <c r="AA10" s="659"/>
      <c r="AB10" s="659"/>
      <c r="AC10" s="664"/>
      <c r="AD10" s="135" t="str">
        <f t="shared" si="0"/>
        <v/>
      </c>
      <c r="AE10" s="135" t="str">
        <f>IF(AND(AC10=0,AND(IIIB!C10=0,IIIC1!C10=0,IIIC2!C10=0,IIID!C10=0)),"",IF(AND(AC10&gt;0,AND(IIIB!C10=0,IIIC1!C10=0,IIIC2!C10=0,IIID!C10=0)),"x",""))</f>
        <v/>
      </c>
    </row>
    <row r="11" spans="1:31" ht="26.1" hidden="1" customHeight="1">
      <c r="A11" s="415" t="s">
        <v>1233</v>
      </c>
      <c r="B11" s="414"/>
      <c r="C11" s="412"/>
      <c r="D11" s="412"/>
      <c r="E11" s="412"/>
      <c r="F11" s="489"/>
      <c r="G11" s="414"/>
      <c r="H11" s="489"/>
      <c r="I11" s="414"/>
      <c r="J11" s="489"/>
      <c r="K11" s="412"/>
      <c r="L11" s="488"/>
      <c r="M11" s="412"/>
      <c r="N11" s="488"/>
      <c r="O11" s="412"/>
      <c r="P11" s="489"/>
      <c r="Q11" s="414"/>
      <c r="R11" s="414"/>
      <c r="S11" s="414"/>
      <c r="T11" s="489"/>
      <c r="U11" s="414"/>
      <c r="V11" s="489"/>
      <c r="W11" s="414"/>
      <c r="X11" s="489"/>
      <c r="Y11" s="659"/>
      <c r="Z11" s="686"/>
      <c r="AA11" s="659"/>
      <c r="AB11" s="659"/>
      <c r="AC11" s="664"/>
      <c r="AD11" s="135" t="str">
        <f t="shared" si="0"/>
        <v/>
      </c>
      <c r="AE11" s="135" t="str">
        <f>IF(AND(AC11=0,AND(IIIB!C11=0,IIIC1!C11=0,IIIC2!C11=0,IIID!C11=0)),"",IF(AND(AC11&gt;0,AND(IIIB!C11=0,IIIC1!C11=0,IIIC2!C11=0,IIID!C11=0)),"x",""))</f>
        <v/>
      </c>
    </row>
    <row r="12" spans="1:31" ht="26.1" hidden="1" customHeight="1">
      <c r="A12" s="413" t="s">
        <v>407</v>
      </c>
      <c r="B12" s="414"/>
      <c r="C12" s="412"/>
      <c r="D12" s="412"/>
      <c r="E12" s="412"/>
      <c r="F12" s="489"/>
      <c r="G12" s="414"/>
      <c r="H12" s="489"/>
      <c r="I12" s="414"/>
      <c r="J12" s="489"/>
      <c r="K12" s="412"/>
      <c r="L12" s="488"/>
      <c r="M12" s="412"/>
      <c r="N12" s="488"/>
      <c r="O12" s="412"/>
      <c r="P12" s="489"/>
      <c r="Q12" s="414"/>
      <c r="R12" s="414"/>
      <c r="S12" s="414"/>
      <c r="T12" s="489"/>
      <c r="U12" s="414"/>
      <c r="V12" s="489"/>
      <c r="W12" s="414"/>
      <c r="X12" s="489"/>
      <c r="Y12" s="659"/>
      <c r="Z12" s="686"/>
      <c r="AA12" s="659"/>
      <c r="AB12" s="659"/>
      <c r="AC12" s="664"/>
      <c r="AD12" s="135" t="str">
        <f t="shared" si="0"/>
        <v/>
      </c>
      <c r="AE12" s="135" t="str">
        <f>IF(AND(AC12=0,AND(IIIB!C12=0,IIIC1!C12=0,IIIC2!C12=0,IIID!C12=0)),"",IF(AND(AC12&gt;0,AND(IIIB!C12=0,IIIC1!C12=0,IIIC2!C12=0,IIID!C12=0)),"x",""))</f>
        <v/>
      </c>
    </row>
    <row r="13" spans="1:31" ht="26.1" hidden="1" customHeight="1">
      <c r="A13" s="413" t="s">
        <v>411</v>
      </c>
      <c r="B13" s="414"/>
      <c r="C13" s="412"/>
      <c r="D13" s="412"/>
      <c r="E13" s="412"/>
      <c r="F13" s="489"/>
      <c r="G13" s="414"/>
      <c r="H13" s="489"/>
      <c r="I13" s="414"/>
      <c r="J13" s="489"/>
      <c r="K13" s="412"/>
      <c r="L13" s="488"/>
      <c r="M13" s="412"/>
      <c r="N13" s="488"/>
      <c r="O13" s="412"/>
      <c r="P13" s="489"/>
      <c r="Q13" s="414"/>
      <c r="R13" s="414"/>
      <c r="S13" s="414"/>
      <c r="T13" s="489"/>
      <c r="U13" s="414"/>
      <c r="V13" s="489"/>
      <c r="W13" s="414"/>
      <c r="X13" s="489"/>
      <c r="Y13" s="659"/>
      <c r="Z13" s="686"/>
      <c r="AA13" s="659"/>
      <c r="AB13" s="659"/>
      <c r="AC13" s="664"/>
      <c r="AD13" s="135" t="str">
        <f t="shared" si="0"/>
        <v/>
      </c>
      <c r="AE13" s="135" t="str">
        <f>IF(AND(AC13=0,AND(IIIB!C13=0,IIIC1!C13=0,IIIC2!C13=0,IIID!C13=0)),"",IF(AND(AC13&gt;0,AND(IIIB!C13=0,IIIC1!C13=0,IIIC2!C13=0,IIID!C13=0)),"x",""))</f>
        <v/>
      </c>
    </row>
    <row r="14" spans="1:31" ht="26.1" customHeight="1">
      <c r="A14" s="415" t="s">
        <v>413</v>
      </c>
      <c r="B14" s="414"/>
      <c r="C14" s="412"/>
      <c r="D14" s="412"/>
      <c r="E14" s="412"/>
      <c r="F14" s="489"/>
      <c r="G14" s="414"/>
      <c r="H14" s="489"/>
      <c r="I14" s="414"/>
      <c r="J14" s="489"/>
      <c r="K14" s="412"/>
      <c r="L14" s="488"/>
      <c r="M14" s="412"/>
      <c r="N14" s="488"/>
      <c r="O14" s="412"/>
      <c r="P14" s="423"/>
      <c r="Q14" s="632"/>
      <c r="R14" s="414"/>
      <c r="S14" s="414"/>
      <c r="T14" s="489"/>
      <c r="U14" s="414"/>
      <c r="V14" s="423"/>
      <c r="W14" s="632"/>
      <c r="X14" s="423"/>
      <c r="Y14" s="632"/>
      <c r="Z14" s="559">
        <f t="shared" ref="Z14" si="1">B14+D14+F14+J14+L14+N14+P14+R14+T14+X14</f>
        <v>0</v>
      </c>
      <c r="AA14" s="558">
        <f t="shared" ref="AA14" si="2">Z14+H14</f>
        <v>0</v>
      </c>
      <c r="AB14" s="562">
        <f t="shared" ref="AB14" si="3">C14+E14+G14+K14+M14+O14+Q14+S14+U14+Y14</f>
        <v>0</v>
      </c>
      <c r="AC14" s="563">
        <f t="shared" ref="AC14" si="4">AB14+I14</f>
        <v>0</v>
      </c>
      <c r="AD14" s="135" t="str">
        <f t="shared" si="0"/>
        <v/>
      </c>
      <c r="AE14" s="135" t="str">
        <f>IF(AND(AC14=0,AND(IIIB!C14=0,IIIC1!C14=0,IIIC2!C14=0,IIID!C14=0)),"",IF(AND(AC14&gt;0,AND(IIIB!C14=0,IIIC1!C14=0,IIIC2!C14=0,IIID!C14=0)),"x",""))</f>
        <v/>
      </c>
    </row>
    <row r="15" spans="1:31" ht="26.1" customHeight="1">
      <c r="A15" s="675" t="s">
        <v>1234</v>
      </c>
      <c r="B15" s="414"/>
      <c r="C15" s="412"/>
      <c r="D15" s="412"/>
      <c r="E15" s="412"/>
      <c r="F15" s="489"/>
      <c r="G15" s="414"/>
      <c r="H15" s="489"/>
      <c r="I15" s="414"/>
      <c r="J15" s="489"/>
      <c r="K15" s="412"/>
      <c r="L15" s="488"/>
      <c r="M15" s="412"/>
      <c r="N15" s="488"/>
      <c r="O15" s="412"/>
      <c r="P15" s="423"/>
      <c r="Q15" s="632"/>
      <c r="R15" s="414"/>
      <c r="S15" s="414"/>
      <c r="T15" s="489"/>
      <c r="U15" s="414"/>
      <c r="V15" s="423"/>
      <c r="W15" s="632"/>
      <c r="X15" s="423"/>
      <c r="Y15" s="632"/>
      <c r="Z15" s="559">
        <f t="shared" ref="Z15" si="5">B15+D15+F15+J15+L15+N15+P15+R15+T15+X15</f>
        <v>0</v>
      </c>
      <c r="AA15" s="558">
        <f t="shared" ref="AA15" si="6">Z15+H15</f>
        <v>0</v>
      </c>
      <c r="AB15" s="562">
        <f t="shared" ref="AB15" si="7">C15+E15+G15+K15+M15+O15+Q15+S15+U15+Y15</f>
        <v>0</v>
      </c>
      <c r="AC15" s="563">
        <f t="shared" ref="AC15" si="8">AB15+I15</f>
        <v>0</v>
      </c>
      <c r="AD15" s="135" t="str">
        <f t="shared" si="0"/>
        <v/>
      </c>
      <c r="AE15" s="135" t="str">
        <f>IF(AND(AC15=0,AND(IIIB!C15=0,IIIC1!C15=0,IIIC2!C15=0,IIID!C15=0)),"",IF(AND(AC15&gt;0,AND(IIIB!C15=0,IIIC1!C15=0,IIIC2!C15=0,IIID!C15=0)),"x",""))</f>
        <v/>
      </c>
    </row>
    <row r="16" spans="1:31" ht="26.1" hidden="1" customHeight="1">
      <c r="A16" s="413" t="s">
        <v>1235</v>
      </c>
      <c r="B16" s="414"/>
      <c r="C16" s="412"/>
      <c r="D16" s="412"/>
      <c r="E16" s="412"/>
      <c r="F16" s="489"/>
      <c r="G16" s="414"/>
      <c r="H16" s="489"/>
      <c r="I16" s="414"/>
      <c r="J16" s="489"/>
      <c r="K16" s="412"/>
      <c r="L16" s="488"/>
      <c r="M16" s="412"/>
      <c r="N16" s="488"/>
      <c r="O16" s="412"/>
      <c r="P16" s="489"/>
      <c r="Q16" s="414"/>
      <c r="R16" s="414"/>
      <c r="S16" s="414"/>
      <c r="T16" s="489"/>
      <c r="U16" s="414"/>
      <c r="V16" s="489"/>
      <c r="W16" s="414"/>
      <c r="X16" s="489"/>
      <c r="Y16" s="659"/>
      <c r="Z16" s="686"/>
      <c r="AA16" s="659"/>
      <c r="AB16" s="659"/>
      <c r="AC16" s="664"/>
      <c r="AD16" s="135" t="str">
        <f t="shared" si="0"/>
        <v/>
      </c>
      <c r="AE16" s="135" t="str">
        <f>IF(AND(AC16=0,AND(IIIB!C16=0,IIIC1!C16=0,IIIC2!C16=0,IIID!C16=0)),"",IF(AND(AC16&gt;0,AND(IIIB!C16=0,IIIC1!C16=0,IIIC2!C16=0,IIID!C16=0)),"x",""))</f>
        <v/>
      </c>
    </row>
    <row r="17" spans="1:31" ht="26.1" hidden="1" customHeight="1">
      <c r="A17" s="413" t="s">
        <v>480</v>
      </c>
      <c r="B17" s="414"/>
      <c r="C17" s="412"/>
      <c r="D17" s="412"/>
      <c r="E17" s="412"/>
      <c r="F17" s="489"/>
      <c r="G17" s="414"/>
      <c r="H17" s="489"/>
      <c r="I17" s="414"/>
      <c r="J17" s="489"/>
      <c r="K17" s="412"/>
      <c r="L17" s="488"/>
      <c r="M17" s="412"/>
      <c r="N17" s="488"/>
      <c r="O17" s="412"/>
      <c r="P17" s="489"/>
      <c r="Q17" s="414"/>
      <c r="R17" s="414"/>
      <c r="S17" s="414"/>
      <c r="T17" s="489"/>
      <c r="U17" s="414"/>
      <c r="V17" s="489"/>
      <c r="W17" s="414"/>
      <c r="X17" s="489"/>
      <c r="Y17" s="659"/>
      <c r="Z17" s="686"/>
      <c r="AA17" s="659"/>
      <c r="AB17" s="659"/>
      <c r="AC17" s="664"/>
      <c r="AD17" s="135" t="str">
        <f t="shared" si="0"/>
        <v/>
      </c>
      <c r="AE17" s="135" t="str">
        <f>IF(AND(AC17=0,AND(IIIB!C17=0,IIIC1!C17=0,IIIC2!C17=0,IIID!C17=0)),"",IF(AND(AC17&gt;0,AND(IIIB!C17=0,IIIC1!C17=0,IIIC2!C17=0,IIID!C17=0)),"x",""))</f>
        <v/>
      </c>
    </row>
    <row r="18" spans="1:31" ht="26.1" hidden="1" customHeight="1">
      <c r="A18" s="413" t="s">
        <v>504</v>
      </c>
      <c r="B18" s="414"/>
      <c r="C18" s="412"/>
      <c r="D18" s="412"/>
      <c r="E18" s="412"/>
      <c r="F18" s="489"/>
      <c r="G18" s="414"/>
      <c r="H18" s="489"/>
      <c r="I18" s="414"/>
      <c r="J18" s="489"/>
      <c r="K18" s="412"/>
      <c r="L18" s="488"/>
      <c r="M18" s="412"/>
      <c r="N18" s="488"/>
      <c r="O18" s="412"/>
      <c r="P18" s="489"/>
      <c r="Q18" s="414"/>
      <c r="R18" s="414"/>
      <c r="S18" s="414"/>
      <c r="T18" s="489"/>
      <c r="U18" s="414"/>
      <c r="V18" s="489"/>
      <c r="W18" s="414"/>
      <c r="X18" s="489"/>
      <c r="Y18" s="659"/>
      <c r="Z18" s="686"/>
      <c r="AA18" s="659"/>
      <c r="AB18" s="659"/>
      <c r="AC18" s="664"/>
      <c r="AD18" s="135" t="str">
        <f t="shared" si="0"/>
        <v/>
      </c>
      <c r="AE18" s="135" t="str">
        <f>IF(AND(AC18=0,AND(IIIB!C18=0,IIIC1!C18=0,IIIC2!C18=0,IIID!C18=0)),"",IF(AND(AC18&gt;0,AND(IIIB!C18=0,IIIC1!C18=0,IIIC2!C18=0,IIID!C18=0)),"x",""))</f>
        <v/>
      </c>
    </row>
    <row r="19" spans="1:31" ht="26.1" customHeight="1">
      <c r="A19" s="675" t="s">
        <v>1236</v>
      </c>
      <c r="B19" s="414"/>
      <c r="C19" s="412"/>
      <c r="D19" s="412"/>
      <c r="E19" s="412"/>
      <c r="F19" s="489"/>
      <c r="G19" s="414"/>
      <c r="H19" s="489"/>
      <c r="I19" s="414"/>
      <c r="J19" s="489"/>
      <c r="K19" s="412"/>
      <c r="L19" s="488"/>
      <c r="M19" s="412"/>
      <c r="N19" s="488"/>
      <c r="O19" s="412"/>
      <c r="P19" s="423"/>
      <c r="Q19" s="632"/>
      <c r="R19" s="414"/>
      <c r="S19" s="414"/>
      <c r="T19" s="489"/>
      <c r="U19" s="414"/>
      <c r="V19" s="423"/>
      <c r="W19" s="632"/>
      <c r="X19" s="423"/>
      <c r="Y19" s="632"/>
      <c r="Z19" s="559">
        <f t="shared" ref="Z19" si="9">B19+D19+F19+J19+L19+N19+P19+R19+T19+X19</f>
        <v>0</v>
      </c>
      <c r="AA19" s="558">
        <f t="shared" ref="AA19" si="10">Z19+H19</f>
        <v>0</v>
      </c>
      <c r="AB19" s="562">
        <f t="shared" ref="AB19" si="11">C19+E19+G19+K19+M19+O19+Q19+S19+U19+Y19</f>
        <v>0</v>
      </c>
      <c r="AC19" s="563">
        <f t="shared" ref="AC19" si="12">AB19+I19</f>
        <v>0</v>
      </c>
      <c r="AD19" s="135" t="str">
        <f t="shared" si="0"/>
        <v/>
      </c>
      <c r="AE19" s="135" t="str">
        <f>IF(AND(AC19=0,AND(IIIB!C19=0,IIIC1!C19=0,IIIC2!C19=0,IIID!C19=0)),"",IF(AND(AC19&gt;0,AND(IIIB!C19=0,IIIC1!C19=0,IIIC2!C19=0,IIID!C19=0)),"x",""))</f>
        <v/>
      </c>
    </row>
    <row r="20" spans="1:31" ht="26.1" hidden="1" customHeight="1">
      <c r="A20" s="413" t="s">
        <v>509</v>
      </c>
      <c r="B20" s="414"/>
      <c r="C20" s="412"/>
      <c r="D20" s="412"/>
      <c r="E20" s="412"/>
      <c r="F20" s="489"/>
      <c r="G20" s="414"/>
      <c r="H20" s="489"/>
      <c r="I20" s="414"/>
      <c r="J20" s="489"/>
      <c r="K20" s="412"/>
      <c r="L20" s="488"/>
      <c r="M20" s="412"/>
      <c r="N20" s="488"/>
      <c r="O20" s="412"/>
      <c r="P20" s="489"/>
      <c r="Q20" s="414"/>
      <c r="R20" s="414"/>
      <c r="S20" s="414"/>
      <c r="T20" s="489"/>
      <c r="U20" s="414"/>
      <c r="V20" s="489"/>
      <c r="W20" s="414"/>
      <c r="X20" s="489"/>
      <c r="Y20" s="659"/>
      <c r="Z20" s="686"/>
      <c r="AA20" s="659"/>
      <c r="AB20" s="659"/>
      <c r="AC20" s="664"/>
      <c r="AD20" s="135" t="str">
        <f t="shared" si="0"/>
        <v/>
      </c>
      <c r="AE20" s="135" t="str">
        <f>IF(AND(AC20=0,AND(IIIB!C20=0,IIIC1!C20=0,IIIC2!C20=0,IIID!C20=0)),"",IF(AND(AC20&gt;0,AND(IIIB!C20=0,IIIC1!C20=0,IIIC2!C20=0,IIID!C20=0)),"x",""))</f>
        <v/>
      </c>
    </row>
    <row r="21" spans="1:31" ht="26.1" hidden="1" customHeight="1">
      <c r="A21" s="413" t="s">
        <v>1237</v>
      </c>
      <c r="B21" s="414"/>
      <c r="C21" s="412"/>
      <c r="D21" s="412"/>
      <c r="E21" s="412"/>
      <c r="F21" s="489"/>
      <c r="G21" s="414"/>
      <c r="H21" s="489"/>
      <c r="I21" s="414"/>
      <c r="J21" s="489"/>
      <c r="K21" s="412"/>
      <c r="L21" s="488"/>
      <c r="M21" s="412"/>
      <c r="N21" s="488"/>
      <c r="O21" s="412"/>
      <c r="P21" s="489"/>
      <c r="Q21" s="414"/>
      <c r="R21" s="414"/>
      <c r="S21" s="414"/>
      <c r="T21" s="489"/>
      <c r="U21" s="414"/>
      <c r="V21" s="489"/>
      <c r="W21" s="414"/>
      <c r="X21" s="489"/>
      <c r="Y21" s="659"/>
      <c r="Z21" s="686"/>
      <c r="AA21" s="659"/>
      <c r="AB21" s="659"/>
      <c r="AC21" s="664"/>
      <c r="AD21" s="135" t="str">
        <f t="shared" si="0"/>
        <v/>
      </c>
      <c r="AE21" s="135" t="str">
        <f>IF(AND(AC21=0,AND(IIIB!C21=0,IIIC1!C21=0,IIIC2!C21=0,IIID!C21=0)),"",IF(AND(AC21&gt;0,AND(IIIB!C21=0,IIIC1!C21=0,IIIC2!C21=0,IIID!C21=0)),"x",""))</f>
        <v/>
      </c>
    </row>
    <row r="22" spans="1:31" ht="26.1" hidden="1" customHeight="1">
      <c r="A22" s="413" t="s">
        <v>1238</v>
      </c>
      <c r="B22" s="414"/>
      <c r="C22" s="412"/>
      <c r="D22" s="412"/>
      <c r="E22" s="412"/>
      <c r="F22" s="489"/>
      <c r="G22" s="414"/>
      <c r="H22" s="489"/>
      <c r="I22" s="414"/>
      <c r="J22" s="489"/>
      <c r="K22" s="412"/>
      <c r="L22" s="488"/>
      <c r="M22" s="412"/>
      <c r="N22" s="488"/>
      <c r="O22" s="412"/>
      <c r="P22" s="489"/>
      <c r="Q22" s="414"/>
      <c r="R22" s="414"/>
      <c r="S22" s="414"/>
      <c r="T22" s="489"/>
      <c r="U22" s="414"/>
      <c r="V22" s="489"/>
      <c r="W22" s="414"/>
      <c r="X22" s="489"/>
      <c r="Y22" s="659"/>
      <c r="Z22" s="686"/>
      <c r="AA22" s="659"/>
      <c r="AB22" s="659"/>
      <c r="AC22" s="664"/>
      <c r="AD22" s="135" t="str">
        <f t="shared" si="0"/>
        <v/>
      </c>
      <c r="AE22" s="135" t="str">
        <f>IF(AND(AC22=0,AND(IIIB!C22=0,IIIC1!C22=0,IIIC2!C22=0,IIID!C22=0)),"",IF(AND(AC22&gt;0,AND(IIIB!C22=0,IIIC1!C22=0,IIIC2!C22=0,IIID!C22=0)),"x",""))</f>
        <v/>
      </c>
    </row>
    <row r="23" spans="1:31" ht="26.1" hidden="1" customHeight="1">
      <c r="A23" s="413" t="s">
        <v>1239</v>
      </c>
      <c r="B23" s="414"/>
      <c r="C23" s="412"/>
      <c r="D23" s="412"/>
      <c r="E23" s="412"/>
      <c r="F23" s="489"/>
      <c r="G23" s="414"/>
      <c r="H23" s="489"/>
      <c r="I23" s="414"/>
      <c r="J23" s="489"/>
      <c r="K23" s="412"/>
      <c r="L23" s="488"/>
      <c r="M23" s="412"/>
      <c r="N23" s="488"/>
      <c r="O23" s="412"/>
      <c r="P23" s="489"/>
      <c r="Q23" s="414"/>
      <c r="R23" s="414"/>
      <c r="S23" s="414"/>
      <c r="T23" s="489"/>
      <c r="U23" s="414"/>
      <c r="V23" s="489"/>
      <c r="W23" s="414"/>
      <c r="X23" s="489"/>
      <c r="Y23" s="659"/>
      <c r="Z23" s="686"/>
      <c r="AA23" s="659"/>
      <c r="AB23" s="659"/>
      <c r="AC23" s="664"/>
      <c r="AD23" s="135" t="str">
        <f t="shared" si="0"/>
        <v/>
      </c>
      <c r="AE23" s="135" t="str">
        <f>IF(AND(AC23=0,AND(IIIB!C23=0,IIIC1!C23=0,IIIC2!C23=0,IIID!C23=0)),"",IF(AND(AC23&gt;0,AND(IIIB!C23=0,IIIC1!C23=0,IIIC2!C23=0,IIID!C23=0)),"x",""))</f>
        <v/>
      </c>
    </row>
    <row r="24" spans="1:31" ht="26.1" hidden="1" customHeight="1">
      <c r="A24" s="413" t="s">
        <v>1240</v>
      </c>
      <c r="B24" s="414"/>
      <c r="C24" s="412"/>
      <c r="D24" s="412"/>
      <c r="E24" s="412"/>
      <c r="F24" s="489"/>
      <c r="G24" s="414"/>
      <c r="H24" s="489"/>
      <c r="I24" s="414"/>
      <c r="J24" s="489"/>
      <c r="K24" s="412"/>
      <c r="L24" s="488"/>
      <c r="M24" s="412"/>
      <c r="N24" s="488"/>
      <c r="O24" s="412"/>
      <c r="P24" s="489"/>
      <c r="Q24" s="414"/>
      <c r="R24" s="414"/>
      <c r="S24" s="414"/>
      <c r="T24" s="489"/>
      <c r="U24" s="414"/>
      <c r="V24" s="489"/>
      <c r="W24" s="414"/>
      <c r="X24" s="489"/>
      <c r="Y24" s="659"/>
      <c r="Z24" s="686"/>
      <c r="AA24" s="659"/>
      <c r="AB24" s="659"/>
      <c r="AC24" s="664"/>
      <c r="AD24" s="135" t="str">
        <f t="shared" si="0"/>
        <v/>
      </c>
      <c r="AE24" s="135" t="str">
        <f>IF(AND(AC24=0,AND(IIIB!C24=0,IIIC1!C24=0,IIIC2!C24=0,IIID!C24=0)),"",IF(AND(AC24&gt;0,AND(IIIB!C24=0,IIIC1!C24=0,IIIC2!C24=0,IIID!C24=0)),"x",""))</f>
        <v/>
      </c>
    </row>
    <row r="25" spans="1:31" ht="26.1" hidden="1" customHeight="1">
      <c r="A25" s="413" t="s">
        <v>574</v>
      </c>
      <c r="B25" s="414"/>
      <c r="C25" s="412"/>
      <c r="D25" s="412"/>
      <c r="E25" s="412"/>
      <c r="F25" s="489"/>
      <c r="G25" s="414"/>
      <c r="H25" s="489"/>
      <c r="I25" s="414"/>
      <c r="J25" s="489"/>
      <c r="K25" s="412"/>
      <c r="L25" s="488"/>
      <c r="M25" s="412"/>
      <c r="N25" s="488"/>
      <c r="O25" s="412"/>
      <c r="P25" s="489"/>
      <c r="Q25" s="414"/>
      <c r="R25" s="414"/>
      <c r="S25" s="414"/>
      <c r="T25" s="489"/>
      <c r="U25" s="414"/>
      <c r="V25" s="489"/>
      <c r="W25" s="414"/>
      <c r="X25" s="489"/>
      <c r="Y25" s="659"/>
      <c r="Z25" s="686"/>
      <c r="AA25" s="659"/>
      <c r="AB25" s="659"/>
      <c r="AC25" s="664"/>
      <c r="AD25" s="135" t="str">
        <f t="shared" si="0"/>
        <v/>
      </c>
      <c r="AE25" s="135" t="str">
        <f>IF(AND(AC25=0,AND(IIIB!C25=0,IIIC1!C25=0,IIIC2!C25=0,IIID!C25=0)),"",IF(AND(AC25&gt;0,AND(IIIB!C25=0,IIIC1!C25=0,IIIC2!C25=0,IIID!C25=0)),"x",""))</f>
        <v/>
      </c>
    </row>
    <row r="26" spans="1:31" ht="26.1" hidden="1" customHeight="1">
      <c r="A26" s="413" t="s">
        <v>578</v>
      </c>
      <c r="B26" s="414"/>
      <c r="C26" s="412"/>
      <c r="D26" s="412"/>
      <c r="E26" s="412"/>
      <c r="F26" s="489"/>
      <c r="G26" s="414"/>
      <c r="H26" s="489"/>
      <c r="I26" s="414"/>
      <c r="J26" s="489"/>
      <c r="K26" s="412"/>
      <c r="L26" s="488"/>
      <c r="M26" s="412"/>
      <c r="N26" s="488"/>
      <c r="O26" s="412"/>
      <c r="P26" s="489"/>
      <c r="Q26" s="414"/>
      <c r="R26" s="414"/>
      <c r="S26" s="414"/>
      <c r="T26" s="489"/>
      <c r="U26" s="414"/>
      <c r="V26" s="489"/>
      <c r="W26" s="414"/>
      <c r="X26" s="489"/>
      <c r="Y26" s="659"/>
      <c r="Z26" s="686"/>
      <c r="AA26" s="659"/>
      <c r="AB26" s="659"/>
      <c r="AC26" s="664"/>
      <c r="AD26" s="135" t="str">
        <f t="shared" si="0"/>
        <v/>
      </c>
      <c r="AE26" s="135" t="str">
        <f>IF(AND(AC26=0,AND(IIIB!C26=0,IIIC1!C26=0,IIIC2!C26=0,IIID!C26=0)),"",IF(AND(AC26&gt;0,AND(IIIB!C26=0,IIIC1!C26=0,IIIC2!C26=0,IIID!C26=0)),"x",""))</f>
        <v/>
      </c>
    </row>
    <row r="27" spans="1:31" ht="26.1" hidden="1" customHeight="1">
      <c r="A27" s="413" t="s">
        <v>799</v>
      </c>
      <c r="B27" s="414"/>
      <c r="C27" s="412"/>
      <c r="D27" s="412"/>
      <c r="E27" s="412"/>
      <c r="F27" s="489"/>
      <c r="G27" s="414"/>
      <c r="H27" s="489"/>
      <c r="I27" s="414"/>
      <c r="J27" s="489"/>
      <c r="K27" s="412"/>
      <c r="L27" s="488"/>
      <c r="M27" s="412"/>
      <c r="N27" s="488"/>
      <c r="O27" s="412"/>
      <c r="P27" s="489"/>
      <c r="Q27" s="414"/>
      <c r="R27" s="414"/>
      <c r="S27" s="414"/>
      <c r="T27" s="489"/>
      <c r="U27" s="414"/>
      <c r="V27" s="489"/>
      <c r="W27" s="414"/>
      <c r="X27" s="489"/>
      <c r="Y27" s="659"/>
      <c r="Z27" s="686"/>
      <c r="AA27" s="659"/>
      <c r="AB27" s="659"/>
      <c r="AC27" s="664"/>
      <c r="AD27" s="135" t="str">
        <f t="shared" si="0"/>
        <v/>
      </c>
      <c r="AE27" s="135" t="str">
        <f>IF(AND(AC27=0,AND(IIIB!C27=0,IIIC1!C27=0,IIIC2!C27=0,IIID!C27=0)),"",IF(AND(AC27&gt;0,AND(IIIB!C27=0,IIIC1!C27=0,IIIC2!C27=0,IIID!C27=0)),"x",""))</f>
        <v/>
      </c>
    </row>
    <row r="28" spans="1:31" ht="26.1" hidden="1" customHeight="1">
      <c r="A28" s="413" t="s">
        <v>584</v>
      </c>
      <c r="B28" s="414"/>
      <c r="C28" s="412"/>
      <c r="D28" s="412"/>
      <c r="E28" s="412"/>
      <c r="F28" s="489"/>
      <c r="G28" s="414"/>
      <c r="H28" s="489"/>
      <c r="I28" s="414"/>
      <c r="J28" s="489"/>
      <c r="K28" s="412"/>
      <c r="L28" s="488"/>
      <c r="M28" s="412"/>
      <c r="N28" s="488"/>
      <c r="O28" s="412"/>
      <c r="P28" s="489"/>
      <c r="Q28" s="414"/>
      <c r="R28" s="414"/>
      <c r="S28" s="414"/>
      <c r="T28" s="489"/>
      <c r="U28" s="414"/>
      <c r="V28" s="489"/>
      <c r="W28" s="414"/>
      <c r="X28" s="489"/>
      <c r="Y28" s="659"/>
      <c r="Z28" s="686"/>
      <c r="AA28" s="659"/>
      <c r="AB28" s="659"/>
      <c r="AC28" s="664"/>
      <c r="AD28" s="135" t="str">
        <f t="shared" si="0"/>
        <v/>
      </c>
      <c r="AE28" s="135" t="str">
        <f>IF(AND(AC28=0,AND(IIIB!C28=0,IIIC1!C28=0,IIIC2!C28=0,IIID!C28=0)),"",IF(AND(AC28&gt;0,AND(IIIB!C28=0,IIIC1!C28=0,IIIC2!C28=0,IIID!C28=0)),"x",""))</f>
        <v/>
      </c>
    </row>
    <row r="29" spans="1:31" ht="26.1" hidden="1" customHeight="1">
      <c r="A29" s="413" t="s">
        <v>1241</v>
      </c>
      <c r="B29" s="414"/>
      <c r="C29" s="412"/>
      <c r="D29" s="412"/>
      <c r="E29" s="412"/>
      <c r="F29" s="489"/>
      <c r="G29" s="414"/>
      <c r="H29" s="489"/>
      <c r="I29" s="414"/>
      <c r="J29" s="489"/>
      <c r="K29" s="412"/>
      <c r="L29" s="488"/>
      <c r="M29" s="412"/>
      <c r="N29" s="488"/>
      <c r="O29" s="412"/>
      <c r="P29" s="489"/>
      <c r="Q29" s="414"/>
      <c r="R29" s="414"/>
      <c r="S29" s="414"/>
      <c r="T29" s="489"/>
      <c r="U29" s="414"/>
      <c r="V29" s="489"/>
      <c r="W29" s="414"/>
      <c r="X29" s="489"/>
      <c r="Y29" s="659"/>
      <c r="Z29" s="686"/>
      <c r="AA29" s="659"/>
      <c r="AB29" s="659"/>
      <c r="AC29" s="664"/>
      <c r="AD29" s="135" t="str">
        <f t="shared" si="0"/>
        <v/>
      </c>
      <c r="AE29" s="135" t="str">
        <f>IF(AND(AC29=0,AND(IIIB!C29=0,IIIC1!C29=0,IIIC2!C29=0,IIID!C29=0)),"",IF(AND(AC29&gt;0,AND(IIIB!C29=0,IIIC1!C29=0,IIIC2!C29=0,IIID!C29=0)),"x",""))</f>
        <v/>
      </c>
    </row>
    <row r="30" spans="1:31" ht="26.1" hidden="1" customHeight="1">
      <c r="A30" s="413" t="s">
        <v>592</v>
      </c>
      <c r="B30" s="414"/>
      <c r="C30" s="412"/>
      <c r="D30" s="412"/>
      <c r="E30" s="412"/>
      <c r="F30" s="489"/>
      <c r="G30" s="414"/>
      <c r="H30" s="489"/>
      <c r="I30" s="414"/>
      <c r="J30" s="489"/>
      <c r="K30" s="412"/>
      <c r="L30" s="488"/>
      <c r="M30" s="412"/>
      <c r="N30" s="488"/>
      <c r="O30" s="412"/>
      <c r="P30" s="489"/>
      <c r="Q30" s="414"/>
      <c r="R30" s="414"/>
      <c r="S30" s="414"/>
      <c r="T30" s="489"/>
      <c r="U30" s="414"/>
      <c r="V30" s="489"/>
      <c r="W30" s="414"/>
      <c r="X30" s="489"/>
      <c r="Y30" s="659"/>
      <c r="Z30" s="686"/>
      <c r="AA30" s="659"/>
      <c r="AB30" s="659"/>
      <c r="AC30" s="664"/>
      <c r="AD30" s="135" t="str">
        <f t="shared" si="0"/>
        <v/>
      </c>
      <c r="AE30" s="135" t="str">
        <f>IF(AND(AC30=0,AND(IIIB!C30=0,IIIC1!C30=0,IIIC2!C30=0,IIID!C30=0)),"",IF(AND(AC30&gt;0,AND(IIIB!C30=0,IIIC1!C30=0,IIIC2!C30=0,IIID!C30=0)),"x",""))</f>
        <v/>
      </c>
    </row>
    <row r="31" spans="1:31" ht="26.1" hidden="1" customHeight="1">
      <c r="A31" s="413" t="s">
        <v>1100</v>
      </c>
      <c r="B31" s="414"/>
      <c r="C31" s="412"/>
      <c r="D31" s="412"/>
      <c r="E31" s="412"/>
      <c r="F31" s="489"/>
      <c r="G31" s="414"/>
      <c r="H31" s="489"/>
      <c r="I31" s="414"/>
      <c r="J31" s="489"/>
      <c r="K31" s="412"/>
      <c r="L31" s="488"/>
      <c r="M31" s="412"/>
      <c r="N31" s="488"/>
      <c r="O31" s="412"/>
      <c r="P31" s="489"/>
      <c r="Q31" s="414"/>
      <c r="R31" s="414"/>
      <c r="S31" s="414"/>
      <c r="T31" s="489"/>
      <c r="U31" s="414"/>
      <c r="V31" s="489"/>
      <c r="W31" s="414"/>
      <c r="X31" s="489"/>
      <c r="Y31" s="659"/>
      <c r="Z31" s="686"/>
      <c r="AA31" s="659"/>
      <c r="AB31" s="659"/>
      <c r="AC31" s="664"/>
      <c r="AD31" s="135" t="str">
        <f t="shared" si="0"/>
        <v/>
      </c>
      <c r="AE31" s="135" t="str">
        <f>IF(AND(AC31=0,AND(IIIB!C31=0,IIIC1!C31=0,IIIC2!C31=0,IIID!C31=0)),"",IF(AND(AC31&gt;0,AND(IIIB!C31=0,IIIC1!C31=0,IIIC2!C31=0,IIID!C31=0)),"x",""))</f>
        <v/>
      </c>
    </row>
    <row r="32" spans="1:31" ht="26.1" hidden="1" customHeight="1">
      <c r="A32" s="413" t="s">
        <v>750</v>
      </c>
      <c r="B32" s="414"/>
      <c r="C32" s="412"/>
      <c r="D32" s="412"/>
      <c r="E32" s="412"/>
      <c r="F32" s="489"/>
      <c r="G32" s="414"/>
      <c r="H32" s="489"/>
      <c r="I32" s="414"/>
      <c r="J32" s="489"/>
      <c r="K32" s="412"/>
      <c r="L32" s="488"/>
      <c r="M32" s="412"/>
      <c r="N32" s="488"/>
      <c r="O32" s="412"/>
      <c r="P32" s="489"/>
      <c r="Q32" s="414"/>
      <c r="R32" s="414"/>
      <c r="S32" s="414"/>
      <c r="T32" s="489"/>
      <c r="U32" s="414"/>
      <c r="V32" s="489"/>
      <c r="W32" s="414"/>
      <c r="X32" s="489"/>
      <c r="Y32" s="659"/>
      <c r="Z32" s="686"/>
      <c r="AA32" s="659"/>
      <c r="AB32" s="659"/>
      <c r="AC32" s="664"/>
      <c r="AD32" s="135" t="str">
        <f t="shared" si="0"/>
        <v/>
      </c>
      <c r="AE32" s="135" t="str">
        <f>IF(AND(AC32=0,AND(IIIB!C32=0,IIIC1!C32=0,IIIC2!C32=0,IIID!C32=0)),"",IF(AND(AC32&gt;0,AND(IIIB!C32=0,IIIC1!C32=0,IIIC2!C32=0,IIID!C32=0)),"x",""))</f>
        <v/>
      </c>
    </row>
    <row r="33" spans="1:31" ht="26.1" hidden="1" customHeight="1">
      <c r="A33" s="413" t="s">
        <v>1242</v>
      </c>
      <c r="B33" s="414"/>
      <c r="C33" s="412"/>
      <c r="D33" s="412"/>
      <c r="E33" s="412"/>
      <c r="F33" s="489"/>
      <c r="G33" s="414"/>
      <c r="H33" s="489"/>
      <c r="I33" s="414"/>
      <c r="J33" s="412"/>
      <c r="K33" s="412"/>
      <c r="L33" s="412"/>
      <c r="M33" s="412"/>
      <c r="N33" s="412"/>
      <c r="O33" s="412"/>
      <c r="P33" s="489"/>
      <c r="Q33" s="414"/>
      <c r="R33" s="414"/>
      <c r="S33" s="414"/>
      <c r="T33" s="489"/>
      <c r="U33" s="414"/>
      <c r="V33" s="489"/>
      <c r="W33" s="414"/>
      <c r="X33" s="489"/>
      <c r="Y33" s="659"/>
      <c r="Z33" s="686"/>
      <c r="AA33" s="659"/>
      <c r="AB33" s="659"/>
      <c r="AC33" s="664"/>
      <c r="AD33" s="135" t="str">
        <f t="shared" si="0"/>
        <v/>
      </c>
      <c r="AE33" s="135" t="str">
        <f>IF(AND(AC33=0,AND(IIIB!C33=0,IIIC1!C33=0,IIIC2!C33=0,IIID!C33=0)),"",IF(AND(AC33&gt;0,AND(IIIB!C33=0,IIIC1!C33=0,IIIC2!C33=0,IIID!C33=0)),"x",""))</f>
        <v/>
      </c>
    </row>
    <row r="34" spans="1:31" ht="26.1" hidden="1" customHeight="1">
      <c r="A34" s="413" t="s">
        <v>767</v>
      </c>
      <c r="B34" s="414"/>
      <c r="C34" s="412"/>
      <c r="D34" s="412"/>
      <c r="E34" s="412"/>
      <c r="F34" s="489"/>
      <c r="G34" s="414"/>
      <c r="H34" s="489"/>
      <c r="I34" s="414"/>
      <c r="J34" s="489"/>
      <c r="K34" s="412"/>
      <c r="L34" s="488"/>
      <c r="M34" s="412"/>
      <c r="N34" s="488"/>
      <c r="O34" s="412"/>
      <c r="P34" s="489"/>
      <c r="Q34" s="414"/>
      <c r="R34" s="414"/>
      <c r="S34" s="414"/>
      <c r="T34" s="489"/>
      <c r="U34" s="414"/>
      <c r="V34" s="489"/>
      <c r="W34" s="414"/>
      <c r="X34" s="489"/>
      <c r="Y34" s="659"/>
      <c r="Z34" s="686"/>
      <c r="AA34" s="659"/>
      <c r="AB34" s="659"/>
      <c r="AC34" s="664"/>
      <c r="AD34" s="135" t="str">
        <f t="shared" si="0"/>
        <v/>
      </c>
      <c r="AE34" s="135" t="str">
        <f>IF(AND(AC34=0,AND(IIIB!C34=0,IIIC1!C34=0,IIIC2!C34=0,IIID!C34=0)),"",IF(AND(AC34&gt;0,AND(IIIB!C34=0,IIIC1!C34=0,IIIC2!C34=0,IIID!C34=0)),"x",""))</f>
        <v/>
      </c>
    </row>
    <row r="35" spans="1:31" ht="26.1" hidden="1" customHeight="1">
      <c r="A35" s="413" t="s">
        <v>771</v>
      </c>
      <c r="B35" s="414"/>
      <c r="C35" s="412"/>
      <c r="D35" s="412"/>
      <c r="E35" s="412"/>
      <c r="F35" s="489"/>
      <c r="G35" s="414"/>
      <c r="H35" s="489"/>
      <c r="I35" s="414"/>
      <c r="J35" s="489"/>
      <c r="K35" s="412"/>
      <c r="L35" s="488"/>
      <c r="M35" s="412"/>
      <c r="N35" s="488"/>
      <c r="O35" s="412"/>
      <c r="P35" s="489"/>
      <c r="Q35" s="414"/>
      <c r="R35" s="414"/>
      <c r="S35" s="414"/>
      <c r="T35" s="489"/>
      <c r="U35" s="414"/>
      <c r="V35" s="489"/>
      <c r="W35" s="414"/>
      <c r="X35" s="489"/>
      <c r="Y35" s="659"/>
      <c r="Z35" s="686"/>
      <c r="AA35" s="659"/>
      <c r="AB35" s="659"/>
      <c r="AC35" s="664"/>
      <c r="AD35" s="135" t="str">
        <f t="shared" si="0"/>
        <v/>
      </c>
      <c r="AE35" s="135" t="str">
        <f>IF(AND(AC35=0,AND(IIIB!C35=0,IIIC1!C35=0,IIIC2!C35=0,IIID!C35=0)),"",IF(AND(AC35&gt;0,AND(IIIB!C35=0,IIIC1!C35=0,IIIC2!C35=0,IIID!C35=0)),"x",""))</f>
        <v/>
      </c>
    </row>
    <row r="36" spans="1:31" ht="26.1" hidden="1" customHeight="1">
      <c r="A36" s="413" t="s">
        <v>773</v>
      </c>
      <c r="B36" s="414"/>
      <c r="C36" s="412"/>
      <c r="D36" s="412"/>
      <c r="E36" s="412"/>
      <c r="F36" s="489"/>
      <c r="G36" s="414"/>
      <c r="H36" s="489"/>
      <c r="I36" s="414"/>
      <c r="J36" s="489"/>
      <c r="K36" s="412"/>
      <c r="L36" s="488"/>
      <c r="M36" s="412"/>
      <c r="N36" s="488"/>
      <c r="O36" s="412"/>
      <c r="P36" s="489"/>
      <c r="Q36" s="414"/>
      <c r="R36" s="414"/>
      <c r="S36" s="414"/>
      <c r="T36" s="489"/>
      <c r="U36" s="414"/>
      <c r="V36" s="489"/>
      <c r="W36" s="414"/>
      <c r="X36" s="489"/>
      <c r="Y36" s="659"/>
      <c r="Z36" s="686"/>
      <c r="AA36" s="659"/>
      <c r="AB36" s="659"/>
      <c r="AC36" s="664"/>
      <c r="AD36" s="135" t="str">
        <f t="shared" si="0"/>
        <v/>
      </c>
      <c r="AE36" s="135" t="str">
        <f>IF(AND(AC36=0,AND(IIIB!C36=0,IIIC1!C36=0,IIIC2!C36=0,IIID!C36=0)),"",IF(AND(AC36&gt;0,AND(IIIB!C36=0,IIIC1!C36=0,IIIC2!C36=0,IIID!C36=0)),"x",""))</f>
        <v/>
      </c>
    </row>
    <row r="37" spans="1:31" ht="26.1" hidden="1" customHeight="1">
      <c r="A37" s="413" t="s">
        <v>1243</v>
      </c>
      <c r="B37" s="414"/>
      <c r="C37" s="412"/>
      <c r="D37" s="412"/>
      <c r="E37" s="412"/>
      <c r="F37" s="489"/>
      <c r="G37" s="414"/>
      <c r="H37" s="489"/>
      <c r="I37" s="414"/>
      <c r="J37" s="489"/>
      <c r="K37" s="412"/>
      <c r="L37" s="488"/>
      <c r="M37" s="412"/>
      <c r="N37" s="488"/>
      <c r="O37" s="412"/>
      <c r="P37" s="489"/>
      <c r="Q37" s="414"/>
      <c r="R37" s="414"/>
      <c r="S37" s="414"/>
      <c r="T37" s="489"/>
      <c r="U37" s="414"/>
      <c r="V37" s="489"/>
      <c r="W37" s="414"/>
      <c r="X37" s="489"/>
      <c r="Y37" s="659"/>
      <c r="Z37" s="686"/>
      <c r="AA37" s="659"/>
      <c r="AB37" s="659"/>
      <c r="AC37" s="664"/>
      <c r="AD37" s="135" t="str">
        <f t="shared" si="0"/>
        <v/>
      </c>
      <c r="AE37" s="135" t="str">
        <f>IF(AND(AC37=0,AND(IIIB!C37=0,IIIC1!C37=0,IIIC2!C37=0,IIID!C37=0)),"",IF(AND(AC37&gt;0,AND(IIIB!C37=0,IIIC1!C37=0,IIIC2!C37=0,IIID!C37=0)),"x",""))</f>
        <v/>
      </c>
    </row>
    <row r="38" spans="1:31" ht="26.1" hidden="1" customHeight="1">
      <c r="A38" s="413" t="s">
        <v>1244</v>
      </c>
      <c r="B38" s="414"/>
      <c r="C38" s="412"/>
      <c r="D38" s="412"/>
      <c r="E38" s="412"/>
      <c r="F38" s="489"/>
      <c r="G38" s="414"/>
      <c r="H38" s="489"/>
      <c r="I38" s="414"/>
      <c r="J38" s="489"/>
      <c r="K38" s="412"/>
      <c r="L38" s="488"/>
      <c r="M38" s="412"/>
      <c r="N38" s="488"/>
      <c r="O38" s="412"/>
      <c r="P38" s="489"/>
      <c r="Q38" s="414"/>
      <c r="R38" s="414"/>
      <c r="S38" s="414"/>
      <c r="T38" s="489"/>
      <c r="U38" s="414"/>
      <c r="V38" s="489"/>
      <c r="W38" s="414"/>
      <c r="X38" s="489"/>
      <c r="Y38" s="659"/>
      <c r="Z38" s="686"/>
      <c r="AA38" s="659"/>
      <c r="AB38" s="659"/>
      <c r="AC38" s="664"/>
      <c r="AD38" s="135" t="str">
        <f t="shared" si="0"/>
        <v/>
      </c>
      <c r="AE38" s="135" t="str">
        <f>IF(AND(AC38=0,AND(IIIB!C38=0,IIIC1!C38=0,IIIC2!C38=0,IIID!C38=0)),"",IF(AND(AC38&gt;0,AND(IIIB!C38=0,IIIC1!C38=0,IIIC2!C38=0,IIID!C38=0)),"x",""))</f>
        <v/>
      </c>
    </row>
    <row r="39" spans="1:31" ht="26.1" hidden="1" customHeight="1">
      <c r="A39" s="413" t="s">
        <v>844</v>
      </c>
      <c r="B39" s="414"/>
      <c r="C39" s="414"/>
      <c r="D39" s="414"/>
      <c r="E39" s="414"/>
      <c r="F39" s="489"/>
      <c r="G39" s="414"/>
      <c r="H39" s="489"/>
      <c r="I39" s="414"/>
      <c r="J39" s="489"/>
      <c r="K39" s="414"/>
      <c r="L39" s="489"/>
      <c r="M39" s="414"/>
      <c r="N39" s="489"/>
      <c r="O39" s="414"/>
      <c r="P39" s="489"/>
      <c r="Q39" s="414"/>
      <c r="R39" s="414"/>
      <c r="S39" s="414"/>
      <c r="T39" s="489"/>
      <c r="U39" s="414"/>
      <c r="V39" s="489"/>
      <c r="W39" s="414"/>
      <c r="X39" s="489"/>
      <c r="Y39" s="659"/>
      <c r="Z39" s="686"/>
      <c r="AA39" s="659"/>
      <c r="AB39" s="659"/>
      <c r="AC39" s="664"/>
      <c r="AD39" s="135" t="str">
        <f t="shared" si="0"/>
        <v/>
      </c>
      <c r="AE39" s="135" t="str">
        <f>IF(AND(AC39=0,AND(IIIB!C39=0,IIIC1!C39=0,IIIC2!C39=0,IIID!C39=0)),"",IF(AND(AC39&gt;0,AND(IIIB!C39=0,IIIC1!C39=0,IIIC2!C39=0,IIID!C39=0)),"x",""))</f>
        <v/>
      </c>
    </row>
    <row r="40" spans="1:31" ht="26.1" hidden="1" customHeight="1">
      <c r="A40" s="413" t="s">
        <v>849</v>
      </c>
      <c r="B40" s="414"/>
      <c r="C40" s="414"/>
      <c r="D40" s="414"/>
      <c r="E40" s="414"/>
      <c r="F40" s="489"/>
      <c r="G40" s="414"/>
      <c r="H40" s="489"/>
      <c r="I40" s="414"/>
      <c r="J40" s="489"/>
      <c r="K40" s="414"/>
      <c r="L40" s="489"/>
      <c r="M40" s="414"/>
      <c r="N40" s="489"/>
      <c r="O40" s="414"/>
      <c r="P40" s="489"/>
      <c r="Q40" s="414"/>
      <c r="R40" s="414"/>
      <c r="S40" s="414"/>
      <c r="T40" s="489"/>
      <c r="U40" s="414"/>
      <c r="V40" s="489"/>
      <c r="W40" s="414"/>
      <c r="X40" s="489"/>
      <c r="Y40" s="659"/>
      <c r="Z40" s="686"/>
      <c r="AA40" s="659"/>
      <c r="AB40" s="659"/>
      <c r="AC40" s="664"/>
      <c r="AD40" s="135" t="str">
        <f t="shared" si="0"/>
        <v/>
      </c>
      <c r="AE40" s="135" t="str">
        <f>IF(AND(AC40=0,AND(IIIB!C40=0,IIIC1!C40=0,IIIC2!C40=0,IIID!C40=0)),"",IF(AND(AC40&gt;0,AND(IIIB!C40=0,IIIC1!C40=0,IIIC2!C40=0,IIID!C40=0)),"x",""))</f>
        <v/>
      </c>
    </row>
    <row r="41" spans="1:31" ht="26.1" hidden="1" customHeight="1">
      <c r="A41" s="413" t="s">
        <v>859</v>
      </c>
      <c r="B41" s="414"/>
      <c r="C41" s="414"/>
      <c r="D41" s="414"/>
      <c r="E41" s="414"/>
      <c r="F41" s="489"/>
      <c r="G41" s="414"/>
      <c r="H41" s="489"/>
      <c r="I41" s="414"/>
      <c r="J41" s="489"/>
      <c r="K41" s="414"/>
      <c r="L41" s="489"/>
      <c r="M41" s="414"/>
      <c r="N41" s="489"/>
      <c r="O41" s="414"/>
      <c r="P41" s="489"/>
      <c r="Q41" s="414"/>
      <c r="R41" s="414"/>
      <c r="S41" s="414"/>
      <c r="T41" s="489"/>
      <c r="U41" s="414"/>
      <c r="V41" s="489"/>
      <c r="W41" s="414"/>
      <c r="X41" s="489"/>
      <c r="Y41" s="659"/>
      <c r="Z41" s="686"/>
      <c r="AA41" s="659"/>
      <c r="AB41" s="659"/>
      <c r="AC41" s="664"/>
      <c r="AD41" s="135" t="str">
        <f t="shared" si="0"/>
        <v/>
      </c>
      <c r="AE41" s="135" t="str">
        <f>IF(AND(AC41=0,AND(IIIB!C41=0,IIIC1!C41=0,IIIC2!C41=0,IIID!C41=0)),"",IF(AND(AC41&gt;0,AND(IIIB!C41=0,IIIC1!C41=0,IIIC2!C41=0,IIID!C41=0)),"x",""))</f>
        <v/>
      </c>
    </row>
    <row r="42" spans="1:31" ht="26.1" hidden="1" customHeight="1">
      <c r="A42" s="413" t="s">
        <v>871</v>
      </c>
      <c r="B42" s="414"/>
      <c r="C42" s="414"/>
      <c r="D42" s="414"/>
      <c r="E42" s="414"/>
      <c r="F42" s="489"/>
      <c r="G42" s="414"/>
      <c r="H42" s="489"/>
      <c r="I42" s="414"/>
      <c r="J42" s="489"/>
      <c r="K42" s="414"/>
      <c r="L42" s="489"/>
      <c r="M42" s="414"/>
      <c r="N42" s="489"/>
      <c r="O42" s="414"/>
      <c r="P42" s="489"/>
      <c r="Q42" s="414"/>
      <c r="R42" s="414"/>
      <c r="S42" s="414"/>
      <c r="T42" s="489"/>
      <c r="U42" s="414"/>
      <c r="V42" s="489"/>
      <c r="W42" s="414"/>
      <c r="X42" s="489"/>
      <c r="Y42" s="659"/>
      <c r="Z42" s="686"/>
      <c r="AA42" s="659"/>
      <c r="AB42" s="659"/>
      <c r="AC42" s="664"/>
      <c r="AD42" s="135" t="str">
        <f t="shared" si="0"/>
        <v/>
      </c>
      <c r="AE42" s="135" t="str">
        <f>IF(AND(AC42=0,AND(IIIB!C42=0,IIIC1!C42=0,IIIC2!C42=0,IIID!C42=0)),"",IF(AND(AC42&gt;0,AND(IIIB!C42=0,IIIC1!C42=0,IIIC2!C42=0,IIID!C42=0)),"x",""))</f>
        <v/>
      </c>
    </row>
    <row r="43" spans="1:31" ht="26.1" hidden="1" customHeight="1">
      <c r="A43" s="413" t="s">
        <v>1245</v>
      </c>
      <c r="B43" s="414"/>
      <c r="C43" s="414"/>
      <c r="D43" s="414"/>
      <c r="E43" s="414"/>
      <c r="F43" s="489"/>
      <c r="G43" s="414"/>
      <c r="H43" s="489"/>
      <c r="I43" s="414"/>
      <c r="J43" s="489"/>
      <c r="K43" s="414"/>
      <c r="L43" s="489"/>
      <c r="M43" s="414"/>
      <c r="N43" s="489"/>
      <c r="O43" s="414"/>
      <c r="P43" s="489"/>
      <c r="Q43" s="414"/>
      <c r="R43" s="414"/>
      <c r="S43" s="414"/>
      <c r="T43" s="489"/>
      <c r="U43" s="414"/>
      <c r="V43" s="489"/>
      <c r="W43" s="414"/>
      <c r="X43" s="489"/>
      <c r="Y43" s="659"/>
      <c r="Z43" s="686"/>
      <c r="AA43" s="659"/>
      <c r="AB43" s="659"/>
      <c r="AC43" s="664"/>
      <c r="AD43" s="135" t="str">
        <f t="shared" si="0"/>
        <v/>
      </c>
      <c r="AE43" s="135" t="str">
        <f>IF(AND(AC43=0,AND(IIIB!C43=0,IIIC1!C43=0,IIIC2!C43=0,IIID!C43=0)),"",IF(AND(AC43&gt;0,AND(IIIB!C43=0,IIIC1!C43=0,IIIC2!C43=0,IIID!C43=0)),"x",""))</f>
        <v/>
      </c>
    </row>
    <row r="44" spans="1:31" ht="26.1" hidden="1" customHeight="1">
      <c r="A44" s="413" t="s">
        <v>1246</v>
      </c>
      <c r="B44" s="414"/>
      <c r="C44" s="414"/>
      <c r="D44" s="414"/>
      <c r="E44" s="414"/>
      <c r="F44" s="489"/>
      <c r="G44" s="414"/>
      <c r="H44" s="489"/>
      <c r="I44" s="414"/>
      <c r="J44" s="489"/>
      <c r="K44" s="414"/>
      <c r="L44" s="489"/>
      <c r="M44" s="414"/>
      <c r="N44" s="489"/>
      <c r="O44" s="414"/>
      <c r="P44" s="489"/>
      <c r="Q44" s="414"/>
      <c r="R44" s="414"/>
      <c r="S44" s="414"/>
      <c r="T44" s="489"/>
      <c r="U44" s="414"/>
      <c r="V44" s="489"/>
      <c r="W44" s="414"/>
      <c r="X44" s="489"/>
      <c r="Y44" s="659"/>
      <c r="Z44" s="686"/>
      <c r="AA44" s="659"/>
      <c r="AB44" s="659"/>
      <c r="AC44" s="664"/>
      <c r="AD44" s="135" t="str">
        <f t="shared" si="0"/>
        <v/>
      </c>
      <c r="AE44" s="135" t="str">
        <f>IF(AND(AC44=0,AND(IIIB!C44=0,IIIC1!C44=0,IIIC2!C44=0,IIID!C44=0)),"",IF(AND(AC44&gt;0,AND(IIIB!C44=0,IIIC1!C44=0,IIIC2!C44=0,IIID!C44=0)),"x",""))</f>
        <v/>
      </c>
    </row>
    <row r="45" spans="1:31" ht="26.1" hidden="1" customHeight="1">
      <c r="A45" s="413" t="s">
        <v>1247</v>
      </c>
      <c r="B45" s="414"/>
      <c r="C45" s="414"/>
      <c r="D45" s="414"/>
      <c r="E45" s="414"/>
      <c r="F45" s="489"/>
      <c r="G45" s="414"/>
      <c r="H45" s="489"/>
      <c r="I45" s="414"/>
      <c r="J45" s="489"/>
      <c r="K45" s="414"/>
      <c r="L45" s="489"/>
      <c r="M45" s="414"/>
      <c r="N45" s="489"/>
      <c r="O45" s="414"/>
      <c r="P45" s="489"/>
      <c r="Q45" s="414"/>
      <c r="R45" s="414"/>
      <c r="S45" s="414"/>
      <c r="T45" s="489"/>
      <c r="U45" s="414"/>
      <c r="V45" s="489"/>
      <c r="W45" s="414"/>
      <c r="X45" s="489"/>
      <c r="Y45" s="659"/>
      <c r="Z45" s="686"/>
      <c r="AA45" s="659"/>
      <c r="AB45" s="659"/>
      <c r="AC45" s="664"/>
      <c r="AD45" s="135" t="str">
        <f t="shared" si="0"/>
        <v/>
      </c>
      <c r="AE45" s="135" t="str">
        <f>IF(AND(AC45=0,AND(IIIB!C45=0,IIIC1!C45=0,IIIC2!C45=0,IIID!C45=0)),"",IF(AND(AC45&gt;0,AND(IIIB!C45=0,IIIC1!C45=0,IIIC2!C45=0,IIID!C45=0)),"x",""))</f>
        <v/>
      </c>
    </row>
    <row r="46" spans="1:31" ht="26.1" hidden="1" customHeight="1">
      <c r="A46" s="413" t="s">
        <v>902</v>
      </c>
      <c r="B46" s="414"/>
      <c r="C46" s="414"/>
      <c r="D46" s="414"/>
      <c r="E46" s="414"/>
      <c r="F46" s="489"/>
      <c r="G46" s="414"/>
      <c r="H46" s="489"/>
      <c r="I46" s="414"/>
      <c r="J46" s="489"/>
      <c r="K46" s="414"/>
      <c r="L46" s="489"/>
      <c r="M46" s="414"/>
      <c r="N46" s="489"/>
      <c r="O46" s="414"/>
      <c r="P46" s="489"/>
      <c r="Q46" s="414"/>
      <c r="R46" s="414"/>
      <c r="S46" s="414"/>
      <c r="T46" s="489"/>
      <c r="U46" s="414"/>
      <c r="V46" s="489"/>
      <c r="W46" s="414"/>
      <c r="X46" s="489"/>
      <c r="Y46" s="659"/>
      <c r="Z46" s="686"/>
      <c r="AA46" s="659"/>
      <c r="AB46" s="659"/>
      <c r="AC46" s="664"/>
      <c r="AD46" s="135" t="str">
        <f t="shared" si="0"/>
        <v/>
      </c>
      <c r="AE46" s="135" t="str">
        <f>IF(AND(AC46=0,AND(IIIB!C46=0,IIIC1!C46=0,IIIC2!C46=0,IIID!C46=0)),"",IF(AND(AC46&gt;0,AND(IIIB!C46=0,IIIC1!C46=0,IIIC2!C46=0,IIID!C46=0)),"x",""))</f>
        <v/>
      </c>
    </row>
    <row r="47" spans="1:31" ht="26.1" hidden="1" customHeight="1">
      <c r="A47" s="413" t="s">
        <v>1248</v>
      </c>
      <c r="B47" s="414"/>
      <c r="C47" s="414"/>
      <c r="D47" s="414"/>
      <c r="E47" s="414"/>
      <c r="F47" s="489"/>
      <c r="G47" s="414"/>
      <c r="H47" s="489"/>
      <c r="I47" s="414"/>
      <c r="J47" s="489"/>
      <c r="K47" s="414"/>
      <c r="L47" s="489"/>
      <c r="M47" s="414"/>
      <c r="N47" s="489"/>
      <c r="O47" s="414"/>
      <c r="P47" s="489"/>
      <c r="Q47" s="414"/>
      <c r="R47" s="414"/>
      <c r="S47" s="414"/>
      <c r="T47" s="489"/>
      <c r="U47" s="414"/>
      <c r="V47" s="489"/>
      <c r="W47" s="414"/>
      <c r="X47" s="489"/>
      <c r="Y47" s="659"/>
      <c r="Z47" s="686"/>
      <c r="AA47" s="659"/>
      <c r="AB47" s="659"/>
      <c r="AC47" s="664"/>
      <c r="AD47" s="135" t="str">
        <f t="shared" si="0"/>
        <v/>
      </c>
      <c r="AE47" s="135" t="str">
        <f>IF(AND(AC47=0,AND(IIIB!C47=0,IIIC1!C47=0,IIIC2!C47=0,IIID!C47=0)),"",IF(AND(AC47&gt;0,AND(IIIB!C47=0,IIIC1!C47=0,IIIC2!C47=0,IIID!C47=0)),"x",""))</f>
        <v/>
      </c>
    </row>
    <row r="48" spans="1:31" ht="26.1" hidden="1" customHeight="1">
      <c r="A48" s="413" t="s">
        <v>917</v>
      </c>
      <c r="B48" s="414"/>
      <c r="C48" s="414"/>
      <c r="D48" s="414"/>
      <c r="E48" s="414"/>
      <c r="F48" s="489"/>
      <c r="G48" s="414"/>
      <c r="H48" s="489"/>
      <c r="I48" s="414"/>
      <c r="J48" s="489"/>
      <c r="K48" s="414"/>
      <c r="L48" s="489"/>
      <c r="M48" s="414"/>
      <c r="N48" s="489"/>
      <c r="O48" s="414"/>
      <c r="P48" s="489"/>
      <c r="Q48" s="414"/>
      <c r="R48" s="414"/>
      <c r="S48" s="414"/>
      <c r="T48" s="489"/>
      <c r="U48" s="414"/>
      <c r="V48" s="489"/>
      <c r="W48" s="414"/>
      <c r="X48" s="489"/>
      <c r="Y48" s="659"/>
      <c r="Z48" s="686"/>
      <c r="AA48" s="659"/>
      <c r="AB48" s="659"/>
      <c r="AC48" s="664"/>
      <c r="AD48" s="135" t="str">
        <f t="shared" si="0"/>
        <v/>
      </c>
      <c r="AE48" s="135" t="str">
        <f>IF(AND(AC48=0,AND(IIIB!C48=0,IIIC1!C48=0,IIIC2!C48=0,IIID!C48=0)),"",IF(AND(AC48&gt;0,AND(IIIB!C48=0,IIIC1!C48=0,IIIC2!C48=0,IIID!C48=0)),"x",""))</f>
        <v/>
      </c>
    </row>
    <row r="49" spans="1:31" ht="26.1" hidden="1" customHeight="1">
      <c r="A49" s="131" t="s">
        <v>1249</v>
      </c>
      <c r="B49" s="414"/>
      <c r="C49" s="414"/>
      <c r="D49" s="414"/>
      <c r="E49" s="414"/>
      <c r="F49" s="489"/>
      <c r="G49" s="414"/>
      <c r="H49" s="489"/>
      <c r="I49" s="414"/>
      <c r="J49" s="489"/>
      <c r="K49" s="414"/>
      <c r="L49" s="489"/>
      <c r="M49" s="414"/>
      <c r="N49" s="489"/>
      <c r="O49" s="414"/>
      <c r="P49" s="489"/>
      <c r="Q49" s="414"/>
      <c r="R49" s="414"/>
      <c r="S49" s="414"/>
      <c r="T49" s="489"/>
      <c r="U49" s="414"/>
      <c r="V49" s="489"/>
      <c r="W49" s="414"/>
      <c r="X49" s="489"/>
      <c r="Y49" s="659"/>
      <c r="Z49" s="686"/>
      <c r="AA49" s="659"/>
      <c r="AB49" s="659"/>
      <c r="AC49" s="664"/>
      <c r="AD49" s="135" t="str">
        <f t="shared" si="0"/>
        <v/>
      </c>
      <c r="AE49" s="135" t="str">
        <f>IF(AND(AC49=0,AND(IIIB!C49=0,IIIC1!C49=0,IIIC2!C49=0,IIID!C49=0)),"",IF(AND(AC49&gt;0,AND(IIIB!C49=0,IIIC1!C49=0,IIIC2!C49=0,IIID!C49=0)),"x",""))</f>
        <v/>
      </c>
    </row>
    <row r="50" spans="1:31" ht="26.1" hidden="1" customHeight="1">
      <c r="A50" s="131" t="s">
        <v>1250</v>
      </c>
      <c r="B50" s="414"/>
      <c r="C50" s="414"/>
      <c r="D50" s="414"/>
      <c r="E50" s="414"/>
      <c r="F50" s="489"/>
      <c r="G50" s="414"/>
      <c r="H50" s="489"/>
      <c r="I50" s="414"/>
      <c r="J50" s="489"/>
      <c r="K50" s="414"/>
      <c r="L50" s="489"/>
      <c r="M50" s="414"/>
      <c r="N50" s="489"/>
      <c r="O50" s="414"/>
      <c r="P50" s="489"/>
      <c r="Q50" s="414"/>
      <c r="R50" s="414"/>
      <c r="S50" s="414"/>
      <c r="T50" s="489"/>
      <c r="U50" s="414"/>
      <c r="V50" s="489"/>
      <c r="W50" s="414"/>
      <c r="X50" s="489"/>
      <c r="Y50" s="659"/>
      <c r="Z50" s="686"/>
      <c r="AA50" s="659"/>
      <c r="AB50" s="659"/>
      <c r="AC50" s="664"/>
      <c r="AD50" s="135" t="str">
        <f t="shared" si="0"/>
        <v/>
      </c>
      <c r="AE50" s="135" t="str">
        <f>IF(AND(AC50=0,AND(IIIB!C50=0,IIIC1!C50=0,IIIC2!C50=0,IIID!C50=0)),"",IF(AND(AC50&gt;0,AND(IIIB!C50=0,IIIC1!C50=0,IIIC2!C50=0,IIID!C50=0)),"x",""))</f>
        <v/>
      </c>
    </row>
    <row r="51" spans="1:31" ht="26.1" hidden="1" customHeight="1">
      <c r="A51" s="131" t="s">
        <v>1251</v>
      </c>
      <c r="B51" s="414"/>
      <c r="C51" s="414"/>
      <c r="D51" s="414"/>
      <c r="E51" s="414"/>
      <c r="F51" s="489"/>
      <c r="G51" s="414"/>
      <c r="H51" s="489"/>
      <c r="I51" s="414"/>
      <c r="J51" s="489"/>
      <c r="K51" s="414"/>
      <c r="L51" s="489"/>
      <c r="M51" s="414"/>
      <c r="N51" s="489"/>
      <c r="O51" s="414"/>
      <c r="P51" s="489"/>
      <c r="Q51" s="414"/>
      <c r="R51" s="414"/>
      <c r="S51" s="414"/>
      <c r="T51" s="489"/>
      <c r="U51" s="414"/>
      <c r="V51" s="489"/>
      <c r="W51" s="414"/>
      <c r="X51" s="489"/>
      <c r="Y51" s="659"/>
      <c r="Z51" s="686"/>
      <c r="AA51" s="659"/>
      <c r="AB51" s="659"/>
      <c r="AC51" s="664"/>
      <c r="AD51" s="135" t="str">
        <f t="shared" si="0"/>
        <v/>
      </c>
      <c r="AE51" s="135" t="str">
        <f>IF(AND(AC51=0,AND(IIIB!C51=0,IIIC1!C51=0,IIIC2!C51=0,IIID!C51=0)),"",IF(AND(AC51&gt;0,AND(IIIB!C51=0,IIIC1!C51=0,IIIC2!C51=0,IIID!C51=0)),"x",""))</f>
        <v/>
      </c>
    </row>
    <row r="52" spans="1:31" ht="26.1" hidden="1" customHeight="1">
      <c r="A52" s="131" t="s">
        <v>1252</v>
      </c>
      <c r="B52" s="414"/>
      <c r="C52" s="414"/>
      <c r="D52" s="414"/>
      <c r="E52" s="414"/>
      <c r="F52" s="489"/>
      <c r="G52" s="414"/>
      <c r="H52" s="489"/>
      <c r="I52" s="414"/>
      <c r="J52" s="489"/>
      <c r="K52" s="414"/>
      <c r="L52" s="489"/>
      <c r="M52" s="414"/>
      <c r="N52" s="489"/>
      <c r="O52" s="414"/>
      <c r="P52" s="414"/>
      <c r="Q52" s="414"/>
      <c r="R52" s="414"/>
      <c r="S52" s="414"/>
      <c r="T52" s="489"/>
      <c r="U52" s="414"/>
      <c r="V52" s="489"/>
      <c r="W52" s="414"/>
      <c r="X52" s="489"/>
      <c r="Y52" s="659"/>
      <c r="Z52" s="686"/>
      <c r="AA52" s="659"/>
      <c r="AB52" s="659"/>
      <c r="AC52" s="664"/>
      <c r="AD52" s="135" t="str">
        <f t="shared" si="0"/>
        <v/>
      </c>
      <c r="AE52" s="135" t="str">
        <f>IF(AND(AC52=0,AND(IIIB!C52=0,IIIC1!C52=0,IIIC2!C52=0,IIID!C52=0)),"",IF(AND(AC52&gt;0,AND(IIIB!C52=0,IIIC1!C52=0,IIIC2!C52=0,IIID!C52=0)),"x",""))</f>
        <v/>
      </c>
    </row>
    <row r="53" spans="1:31" ht="26.1" hidden="1" customHeight="1">
      <c r="A53" s="131" t="s">
        <v>1253</v>
      </c>
      <c r="B53" s="414"/>
      <c r="C53" s="414"/>
      <c r="D53" s="414"/>
      <c r="E53" s="414"/>
      <c r="F53" s="489"/>
      <c r="G53" s="414"/>
      <c r="H53" s="489"/>
      <c r="I53" s="414"/>
      <c r="J53" s="489"/>
      <c r="K53" s="414"/>
      <c r="L53" s="489"/>
      <c r="M53" s="414"/>
      <c r="N53" s="489"/>
      <c r="O53" s="414"/>
      <c r="P53" s="414"/>
      <c r="Q53" s="414"/>
      <c r="R53" s="414"/>
      <c r="S53" s="414"/>
      <c r="T53" s="489"/>
      <c r="U53" s="414"/>
      <c r="V53" s="489"/>
      <c r="W53" s="414"/>
      <c r="X53" s="489"/>
      <c r="Y53" s="659"/>
      <c r="Z53" s="686"/>
      <c r="AA53" s="659"/>
      <c r="AB53" s="659"/>
      <c r="AC53" s="664"/>
      <c r="AD53" s="135" t="str">
        <f t="shared" si="0"/>
        <v/>
      </c>
      <c r="AE53" s="135" t="str">
        <f>IF(AND(AC53=0,AND(IIIB!C53=0,IIIC1!C53=0,IIIC2!C53=0,IIID!C53=0)),"",IF(AND(AC53&gt;0,AND(IIIB!C53=0,IIIC1!C53=0,IIIC2!C53=0,IIID!C53=0)),"x",""))</f>
        <v/>
      </c>
    </row>
    <row r="54" spans="1:31" ht="26.1" hidden="1" customHeight="1">
      <c r="A54" s="131" t="s">
        <v>1254</v>
      </c>
      <c r="B54" s="414"/>
      <c r="C54" s="414"/>
      <c r="D54" s="414"/>
      <c r="E54" s="414"/>
      <c r="F54" s="489"/>
      <c r="G54" s="414"/>
      <c r="H54" s="489"/>
      <c r="I54" s="414"/>
      <c r="J54" s="489"/>
      <c r="K54" s="414"/>
      <c r="L54" s="489"/>
      <c r="M54" s="414"/>
      <c r="N54" s="489"/>
      <c r="O54" s="414"/>
      <c r="P54" s="414"/>
      <c r="Q54" s="414"/>
      <c r="R54" s="414"/>
      <c r="S54" s="414"/>
      <c r="T54" s="489"/>
      <c r="U54" s="414"/>
      <c r="V54" s="489"/>
      <c r="W54" s="414"/>
      <c r="X54" s="489"/>
      <c r="Y54" s="659"/>
      <c r="Z54" s="686"/>
      <c r="AA54" s="659"/>
      <c r="AB54" s="659"/>
      <c r="AC54" s="664"/>
      <c r="AD54" s="135" t="str">
        <f t="shared" si="0"/>
        <v/>
      </c>
      <c r="AE54" s="135" t="str">
        <f>IF(AND(AC54=0,AND(IIIB!C54=0,IIIC1!C54=0,IIIC2!C54=0,IIID!C54=0)),"",IF(AND(AC54&gt;0,AND(IIIB!C54=0,IIIC1!C54=0,IIIC2!C54=0,IIID!C54=0)),"x",""))</f>
        <v/>
      </c>
    </row>
    <row r="55" spans="1:31" ht="26.1" hidden="1" customHeight="1">
      <c r="A55" s="131" t="s">
        <v>1255</v>
      </c>
      <c r="B55" s="414"/>
      <c r="C55" s="414"/>
      <c r="D55" s="414"/>
      <c r="E55" s="414"/>
      <c r="F55" s="489"/>
      <c r="G55" s="414"/>
      <c r="H55" s="489"/>
      <c r="I55" s="414"/>
      <c r="J55" s="489"/>
      <c r="K55" s="414"/>
      <c r="L55" s="489"/>
      <c r="M55" s="414"/>
      <c r="N55" s="489"/>
      <c r="O55" s="414"/>
      <c r="P55" s="414"/>
      <c r="Q55" s="414"/>
      <c r="R55" s="414"/>
      <c r="S55" s="414"/>
      <c r="T55" s="489"/>
      <c r="U55" s="414"/>
      <c r="V55" s="489"/>
      <c r="W55" s="414"/>
      <c r="X55" s="489"/>
      <c r="Y55" s="659"/>
      <c r="Z55" s="686"/>
      <c r="AA55" s="659"/>
      <c r="AB55" s="659"/>
      <c r="AC55" s="664"/>
      <c r="AD55" s="135" t="str">
        <f t="shared" si="0"/>
        <v/>
      </c>
      <c r="AE55" s="135" t="str">
        <f>IF(AND(AC55=0,AND(IIIB!C55=0,IIIC1!C55=0,IIIC2!C55=0,IIID!C55=0)),"",IF(AND(AC55&gt;0,AND(IIIB!C55=0,IIIC1!C55=0,IIIC2!C55=0,IIID!C55=0)),"x",""))</f>
        <v/>
      </c>
    </row>
    <row r="56" spans="1:31" ht="26.1" hidden="1" customHeight="1">
      <c r="A56" s="131" t="s">
        <v>1256</v>
      </c>
      <c r="B56" s="424"/>
      <c r="C56" s="414"/>
      <c r="D56" s="414"/>
      <c r="E56" s="414"/>
      <c r="F56" s="489"/>
      <c r="G56" s="414"/>
      <c r="H56" s="489"/>
      <c r="I56" s="414"/>
      <c r="J56" s="489"/>
      <c r="K56" s="414"/>
      <c r="L56" s="489"/>
      <c r="M56" s="414"/>
      <c r="N56" s="489"/>
      <c r="O56" s="414"/>
      <c r="P56" s="414"/>
      <c r="Q56" s="414"/>
      <c r="R56" s="489"/>
      <c r="S56" s="414"/>
      <c r="T56" s="489"/>
      <c r="U56" s="414"/>
      <c r="V56" s="489"/>
      <c r="W56" s="414"/>
      <c r="X56" s="489"/>
      <c r="Y56" s="659"/>
      <c r="Z56" s="686"/>
      <c r="AA56" s="659"/>
      <c r="AB56" s="659"/>
      <c r="AC56" s="664"/>
      <c r="AD56" s="135" t="str">
        <f t="shared" si="0"/>
        <v/>
      </c>
      <c r="AE56" s="135" t="str">
        <f>IF(AND(AC56=0,AND(IIIB!C56=0,IIIC1!C56=0,IIIC2!C56=0,IIID!C56=0)),"",IF(AND(AC56&gt;0,AND(IIIB!C56=0,IIIC1!C56=0,IIIC2!C56=0,IIID!C56=0)),"x",""))</f>
        <v/>
      </c>
    </row>
    <row r="57" spans="1:31" ht="26.1" hidden="1" customHeight="1">
      <c r="A57" s="131" t="s">
        <v>1257</v>
      </c>
      <c r="B57" s="424"/>
      <c r="C57" s="414"/>
      <c r="D57" s="414"/>
      <c r="E57" s="414"/>
      <c r="F57" s="489"/>
      <c r="G57" s="414"/>
      <c r="H57" s="489"/>
      <c r="I57" s="414"/>
      <c r="J57" s="489"/>
      <c r="K57" s="414"/>
      <c r="L57" s="489"/>
      <c r="M57" s="414"/>
      <c r="N57" s="489"/>
      <c r="O57" s="414"/>
      <c r="P57" s="414"/>
      <c r="Q57" s="414"/>
      <c r="R57" s="489"/>
      <c r="S57" s="414"/>
      <c r="T57" s="489"/>
      <c r="U57" s="414"/>
      <c r="V57" s="489"/>
      <c r="W57" s="414"/>
      <c r="X57" s="489"/>
      <c r="Y57" s="659"/>
      <c r="Z57" s="686"/>
      <c r="AA57" s="659"/>
      <c r="AB57" s="659"/>
      <c r="AC57" s="664"/>
      <c r="AD57" s="135" t="str">
        <f t="shared" si="0"/>
        <v/>
      </c>
      <c r="AE57" s="135" t="str">
        <f>IF(AND(AC57=0,AND(IIIB!C57=0,IIIC1!C57=0,IIIC2!C57=0,IIID!C57=0)),"",IF(AND(AC57&gt;0,AND(IIIB!C57=0,IIIC1!C57=0,IIIC2!C57=0,IIID!C57=0)),"x",""))</f>
        <v/>
      </c>
    </row>
    <row r="58" spans="1:31" ht="26.1" hidden="1" customHeight="1">
      <c r="A58" s="131" t="s">
        <v>1258</v>
      </c>
      <c r="B58" s="424"/>
      <c r="C58" s="414"/>
      <c r="D58" s="414"/>
      <c r="E58" s="414"/>
      <c r="F58" s="489"/>
      <c r="G58" s="414"/>
      <c r="H58" s="489"/>
      <c r="I58" s="414"/>
      <c r="J58" s="489"/>
      <c r="K58" s="414"/>
      <c r="L58" s="489"/>
      <c r="M58" s="414"/>
      <c r="N58" s="489"/>
      <c r="O58" s="414"/>
      <c r="P58" s="414"/>
      <c r="Q58" s="414"/>
      <c r="R58" s="489"/>
      <c r="S58" s="414"/>
      <c r="T58" s="489"/>
      <c r="U58" s="414"/>
      <c r="V58" s="489"/>
      <c r="W58" s="414"/>
      <c r="X58" s="489"/>
      <c r="Y58" s="659"/>
      <c r="Z58" s="686"/>
      <c r="AA58" s="659"/>
      <c r="AB58" s="659"/>
      <c r="AC58" s="664"/>
      <c r="AD58" s="135" t="str">
        <f t="shared" si="0"/>
        <v/>
      </c>
      <c r="AE58" s="135" t="str">
        <f>IF(AND(AC58=0,AND(IIIB!C58=0,IIIC1!C58=0,IIIC2!C58=0,IIID!C58=0)),"",IF(AND(AC58&gt;0,AND(IIIB!C58=0,IIIC1!C58=0,IIIC2!C58=0,IIID!C58=0)),"x",""))</f>
        <v/>
      </c>
    </row>
    <row r="59" spans="1:31"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659"/>
      <c r="Z59" s="686"/>
      <c r="AA59" s="659"/>
      <c r="AB59" s="659"/>
      <c r="AC59" s="664"/>
      <c r="AD59" s="135" t="str">
        <f t="shared" si="0"/>
        <v/>
      </c>
      <c r="AE59" s="135" t="str">
        <f>IF(AND(AC59=0,AND(IIIB!C59=0,IIIC1!C59=0,IIIC2!C59=0,IIID!C59=0)),"",IF(AND(AC59&gt;0,AND(IIIB!C59=0,IIIC1!C59=0,IIIC2!C59=0,IIID!C59=0)),"x",""))</f>
        <v/>
      </c>
    </row>
    <row r="60" spans="1:31"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659"/>
      <c r="Z60" s="686"/>
      <c r="AA60" s="659"/>
      <c r="AB60" s="659"/>
      <c r="AC60" s="664"/>
      <c r="AD60" s="135" t="str">
        <f t="shared" si="0"/>
        <v/>
      </c>
      <c r="AE60" s="135" t="str">
        <f>IF(AND(AC60=0,AND(IIIB!C60=0,IIIC1!C60=0,IIIC2!C60=0,IIID!C60=0)),"",IF(AND(AC60&gt;0,AND(IIIB!C60=0,IIIC1!C60=0,IIIC2!C60=0,IIID!C60=0)),"x",""))</f>
        <v/>
      </c>
    </row>
    <row r="61" spans="1:31"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659"/>
      <c r="Z61" s="686"/>
      <c r="AA61" s="659"/>
      <c r="AB61" s="659"/>
      <c r="AC61" s="664"/>
      <c r="AD61" s="135" t="str">
        <f t="shared" si="0"/>
        <v/>
      </c>
      <c r="AE61" s="135" t="str">
        <f>IF(AND(AC61=0,AND(IIIB!C61=0,IIIC1!C61=0,IIIC2!C61=0,IIID!C61=0)),"",IF(AND(AC61&gt;0,AND(IIIB!C61=0,IIIC1!C61=0,IIIC2!C61=0,IIID!C61=0)),"x",""))</f>
        <v/>
      </c>
    </row>
    <row r="62" spans="1:31" ht="26.1" customHeight="1" thickBot="1">
      <c r="A62" s="415" t="s">
        <v>1101</v>
      </c>
      <c r="B62" s="416">
        <f>+SUM(B7:B61)</f>
        <v>0</v>
      </c>
      <c r="C62" s="416">
        <f t="shared" ref="C62:AC62" si="13">+SUM(C7:C61)</f>
        <v>0</v>
      </c>
      <c r="D62" s="416">
        <f t="shared" si="13"/>
        <v>0</v>
      </c>
      <c r="E62" s="416">
        <f t="shared" si="13"/>
        <v>0</v>
      </c>
      <c r="F62" s="416">
        <f t="shared" si="13"/>
        <v>0</v>
      </c>
      <c r="G62" s="416">
        <f t="shared" si="13"/>
        <v>0</v>
      </c>
      <c r="H62" s="416">
        <f t="shared" si="13"/>
        <v>0</v>
      </c>
      <c r="I62" s="416">
        <f t="shared" si="13"/>
        <v>0</v>
      </c>
      <c r="J62" s="416">
        <f t="shared" si="13"/>
        <v>0</v>
      </c>
      <c r="K62" s="416">
        <f t="shared" si="13"/>
        <v>0</v>
      </c>
      <c r="L62" s="416">
        <f t="shared" si="13"/>
        <v>0</v>
      </c>
      <c r="M62" s="416">
        <f t="shared" si="13"/>
        <v>0</v>
      </c>
      <c r="N62" s="416">
        <f t="shared" si="13"/>
        <v>0</v>
      </c>
      <c r="O62" s="416">
        <f t="shared" si="13"/>
        <v>0</v>
      </c>
      <c r="P62" s="416">
        <f t="shared" si="13"/>
        <v>0</v>
      </c>
      <c r="Q62" s="416">
        <f t="shared" si="13"/>
        <v>0</v>
      </c>
      <c r="R62" s="416">
        <f t="shared" si="13"/>
        <v>0</v>
      </c>
      <c r="S62" s="416">
        <f t="shared" si="13"/>
        <v>0</v>
      </c>
      <c r="T62" s="416">
        <f t="shared" si="13"/>
        <v>0</v>
      </c>
      <c r="U62" s="416">
        <f t="shared" si="13"/>
        <v>0</v>
      </c>
      <c r="V62" s="416">
        <f t="shared" si="13"/>
        <v>0</v>
      </c>
      <c r="W62" s="416">
        <f t="shared" si="13"/>
        <v>0</v>
      </c>
      <c r="X62" s="416">
        <f t="shared" si="13"/>
        <v>0</v>
      </c>
      <c r="Y62" s="661">
        <f t="shared" si="13"/>
        <v>0</v>
      </c>
      <c r="Z62" s="665">
        <f t="shared" si="13"/>
        <v>0</v>
      </c>
      <c r="AA62" s="666">
        <f t="shared" si="13"/>
        <v>0</v>
      </c>
      <c r="AB62" s="666">
        <f t="shared" si="13"/>
        <v>0</v>
      </c>
      <c r="AC62" s="667">
        <f t="shared" si="13"/>
        <v>0</v>
      </c>
    </row>
    <row r="63" spans="1:31">
      <c r="C63" s="132"/>
      <c r="D63" s="132"/>
      <c r="E63" s="132"/>
      <c r="F63" s="132"/>
      <c r="G63" s="132"/>
      <c r="H63" s="132"/>
      <c r="I63" s="132"/>
      <c r="J63" s="132"/>
      <c r="M63" s="132"/>
      <c r="N63" s="132"/>
      <c r="O63" s="132"/>
      <c r="P63" s="132"/>
      <c r="Q63" s="132"/>
      <c r="R63" s="132"/>
      <c r="S63" s="132"/>
      <c r="T63" s="132"/>
      <c r="U63" s="132"/>
      <c r="V63" s="132"/>
    </row>
    <row r="64" spans="1:31">
      <c r="B64" s="133"/>
    </row>
    <row r="65" spans="2:27">
      <c r="B65" s="134"/>
      <c r="W65" s="132"/>
      <c r="X65" s="132"/>
      <c r="Y65" s="132"/>
      <c r="Z65" s="132"/>
      <c r="AA65" s="132"/>
    </row>
    <row r="68" spans="2:27">
      <c r="B68" s="134"/>
    </row>
    <row r="70" spans="2:27">
      <c r="B70" s="84"/>
    </row>
    <row r="71" spans="2:27" ht="13.8">
      <c r="B71" s="136"/>
    </row>
  </sheetData>
  <sheetProtection algorithmName="SHA-512" hashValue="u2jVkAKwTvgB4I/KVuzCZdbhcN+iiNmggZM3rpps7TwHhHV8W199vWS7kAUoYo3oohdIfN7edhD+fGmhu+wBUA==" saltValue="ENALj3brQxkNxpGfp1101Q==" spinCount="100000" sheet="1" objects="1" scenarios="1"/>
  <conditionalFormatting sqref="G1:H1">
    <cfRule type="containsText" dxfId="33" priority="1" operator="containsText" text="Errors">
      <formula>NOT(ISERROR(SEARCH("Errors",G1)))</formula>
    </cfRule>
  </conditionalFormatting>
  <dataValidations count="4">
    <dataValidation type="list" showInputMessage="1" showErrorMessage="1" sqref="A2" xr:uid="{4819C12E-1DC1-48FC-B20E-9B6F6FCE8DFF}">
      <formula1>CAU</formula1>
    </dataValidation>
    <dataValidation type="whole" allowBlank="1" showInputMessage="1" showErrorMessage="1" errorTitle="Data Validation" error="Please enter a whole number between 0 and 2147483647." sqref="B8:B55 J34:J61 B62:AC62 B7:Q7 J8:J32 F8:I61 C39:E61 P8:Q13 K39:O61 V7:AC13 P20:Q61 P16:Q18 R7:U61 V16:AC18 V20:AC61" xr:uid="{EBEA9151-29E3-40B8-90AA-47F434449DCB}">
      <formula1>0</formula1>
      <formula2>10000000000</formula2>
    </dataValidation>
    <dataValidation type="whole" allowBlank="1" showInputMessage="1" showErrorMessage="1" errorTitle="Data Validation" error="Please enter a whole number, do not use cents." sqref="J33:O33 C8:E38 P14:Q15 K8:O32 K34:O38 V14:Y15 P19:Q19 V19:Y19" xr:uid="{D13F7B8B-3354-4D96-A096-1F7E8694C2CA}">
      <formula1>-10000000000</formula1>
      <formula2>10000000000</formula2>
    </dataValidation>
    <dataValidation type="whole" allowBlank="1" showInputMessage="1" showErrorMessage="1" errorTitle="Data Validation" error="Please enter a whole number - do not use cents." sqref="Z14:AC15 Z19:AC19" xr:uid="{794820A4-7965-47D8-AB81-4485E193CD76}">
      <formula1>-10000000000</formula1>
      <formula2>10000000000</formula2>
    </dataValidation>
  </dataValidations>
  <pageMargins left="0.5" right="0.5" top="0.75" bottom="1" header="0.5" footer="0.5"/>
  <pageSetup scale="91" fitToWidth="2" fitToHeight="2" orientation="landscape" r:id="rId1"/>
  <headerFooter>
    <oddFooter>&amp;R&amp;A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F7B8-79D1-4ABC-8D08-E302CF265DDC}">
  <sheetPr>
    <tabColor theme="8" tint="0.39997558519241921"/>
    <pageSetUpPr fitToPage="1"/>
  </sheetPr>
  <dimension ref="A1:AE71"/>
  <sheetViews>
    <sheetView workbookViewId="0">
      <pane xSplit="6" ySplit="6" topLeftCell="G7" activePane="bottomRight" state="frozen"/>
      <selection activeCell="D14" sqref="D14"/>
      <selection pane="topRight" activeCell="D14" sqref="D14"/>
      <selection pane="bottomLeft" activeCell="D14" sqref="D14"/>
      <selection pane="bottomRight" activeCell="P19" sqref="P19"/>
    </sheetView>
  </sheetViews>
  <sheetFormatPr defaultColWidth="8.88671875" defaultRowHeight="13.2"/>
  <cols>
    <col min="1" max="1" width="28.21875" style="121" customWidth="1"/>
    <col min="2" max="6" width="15.6640625" style="121" hidden="1" customWidth="1"/>
    <col min="7" max="7" width="18.6640625" style="121" customWidth="1"/>
    <col min="8" max="8" width="15.6640625" style="121" hidden="1" customWidth="1"/>
    <col min="9" max="9" width="15.6640625" style="121" customWidth="1"/>
    <col min="10" max="15" width="15.6640625" style="121" hidden="1" customWidth="1"/>
    <col min="16" max="16" width="15" style="121" customWidth="1"/>
    <col min="17" max="17" width="14.77734375" style="121" customWidth="1"/>
    <col min="18" max="21" width="15.6640625" style="121" hidden="1" customWidth="1"/>
    <col min="22" max="25" width="15.6640625" style="121" customWidth="1"/>
    <col min="26" max="26" width="22.109375" style="121" customWidth="1"/>
    <col min="27" max="27" width="22" style="121" customWidth="1"/>
    <col min="28" max="28" width="21.33203125" style="121" customWidth="1"/>
    <col min="29" max="29" width="20.5546875" style="121" customWidth="1"/>
    <col min="30" max="31" width="8.88671875" style="135"/>
    <col min="32" max="16384" width="8.88671875" style="121"/>
  </cols>
  <sheetData>
    <row r="1" spans="1:31" ht="13.8" thickBot="1">
      <c r="A1" s="119" t="s">
        <v>1577</v>
      </c>
      <c r="B1" s="138"/>
      <c r="G1" s="149" t="str">
        <f>IF('Compliance Issues'!H3="x","Errors exist, see the Compliance Issues tab.","")</f>
        <v/>
      </c>
      <c r="H1" s="149"/>
      <c r="I1" s="122"/>
      <c r="J1" s="123"/>
      <c r="M1" s="123"/>
      <c r="N1" s="123"/>
      <c r="O1" s="123"/>
      <c r="P1" s="123"/>
      <c r="Q1" s="123"/>
      <c r="R1" s="123"/>
      <c r="S1" s="123"/>
      <c r="T1" s="123"/>
      <c r="U1" s="123"/>
      <c r="V1" s="123"/>
      <c r="W1" s="123"/>
      <c r="X1" s="123"/>
      <c r="Y1" s="123"/>
      <c r="Z1" s="123"/>
      <c r="AA1" s="123"/>
    </row>
    <row r="2" spans="1:31" ht="16.2" thickBot="1">
      <c r="A2" s="117">
        <f>IIIB!A2</f>
        <v>0</v>
      </c>
      <c r="B2" s="120"/>
      <c r="C2" s="124" t="str">
        <f>IIIB!C2</f>
        <v>January 2021</v>
      </c>
      <c r="G2" s="125" t="str">
        <f ca="1">LOOKUP(C2,'Addl Info'!A21:A34,'Addl Info'!F21:F35)</f>
        <v>Non-Submission Period</v>
      </c>
      <c r="H2" s="503"/>
      <c r="I2" s="126">
        <f ca="1">IF(G2="Non-Submission Period",0,LOOKUP(A2,'COVID Funds'!A5:A125,'COVID Funds'!M5:M125))</f>
        <v>0</v>
      </c>
      <c r="J2" s="496"/>
      <c r="M2" s="123"/>
      <c r="N2" s="123"/>
      <c r="O2" s="123"/>
      <c r="P2" s="123"/>
      <c r="Q2" s="123"/>
      <c r="R2" s="123"/>
      <c r="S2" s="123"/>
      <c r="T2" s="123"/>
      <c r="U2" s="123"/>
      <c r="V2" s="123"/>
      <c r="W2" s="123"/>
      <c r="X2" s="123"/>
      <c r="Y2" s="123"/>
      <c r="Z2" s="123"/>
      <c r="AA2" s="123"/>
    </row>
    <row r="3" spans="1:31">
      <c r="G3" s="127" t="s">
        <v>1225</v>
      </c>
      <c r="H3" s="127"/>
      <c r="I3" s="128">
        <f ca="1">I2-Q62</f>
        <v>0</v>
      </c>
      <c r="J3" s="497"/>
      <c r="M3" s="123"/>
      <c r="N3" s="123"/>
      <c r="O3" s="123"/>
      <c r="P3" s="123"/>
      <c r="Q3" s="123"/>
      <c r="R3" s="123"/>
      <c r="S3" s="123"/>
      <c r="T3" s="123"/>
      <c r="U3" s="123"/>
      <c r="V3" s="123"/>
      <c r="W3" s="123"/>
      <c r="X3" s="123"/>
      <c r="Y3" s="123"/>
      <c r="Z3" s="123"/>
      <c r="AA3" s="123"/>
    </row>
    <row r="4" spans="1:31">
      <c r="G4" s="125"/>
      <c r="H4" s="503"/>
      <c r="I4" s="126"/>
      <c r="M4" s="123"/>
      <c r="N4" s="123"/>
      <c r="O4" s="123"/>
      <c r="P4" s="123"/>
      <c r="Q4" s="123"/>
      <c r="R4" s="123"/>
      <c r="S4" s="123"/>
      <c r="T4" s="123"/>
      <c r="U4" s="123"/>
      <c r="V4" s="123"/>
      <c r="W4" s="123"/>
      <c r="X4" s="123"/>
      <c r="Y4" s="123"/>
      <c r="Z4" s="123"/>
      <c r="AA4" s="123"/>
    </row>
    <row r="5" spans="1:31" ht="13.8" thickBot="1">
      <c r="G5" s="127"/>
      <c r="H5" s="127"/>
      <c r="I5" s="128"/>
      <c r="M5" s="129"/>
      <c r="N5" s="129"/>
      <c r="O5" s="129"/>
      <c r="P5" s="129"/>
      <c r="Q5" s="129"/>
      <c r="R5" s="129"/>
      <c r="S5" s="129"/>
      <c r="T5" s="129"/>
      <c r="U5" s="129"/>
      <c r="V5" s="129"/>
      <c r="W5" s="129"/>
      <c r="X5" s="129"/>
      <c r="Y5" s="130"/>
      <c r="Z5" s="123"/>
      <c r="AA5" s="123"/>
    </row>
    <row r="6" spans="1:31" ht="77.099999999999994" customHeight="1">
      <c r="A6" s="539" t="s">
        <v>1226</v>
      </c>
      <c r="B6" s="539" t="s">
        <v>1454</v>
      </c>
      <c r="C6" s="539" t="s">
        <v>1455</v>
      </c>
      <c r="D6" s="539" t="s">
        <v>1227</v>
      </c>
      <c r="E6" s="539" t="s">
        <v>1228</v>
      </c>
      <c r="F6" s="539" t="s">
        <v>1430</v>
      </c>
      <c r="G6" s="539"/>
      <c r="H6" s="539" t="s">
        <v>1431</v>
      </c>
      <c r="I6" s="539"/>
      <c r="J6" s="539" t="s">
        <v>1432</v>
      </c>
      <c r="K6" s="539" t="s">
        <v>1433</v>
      </c>
      <c r="L6" s="539" t="s">
        <v>1434</v>
      </c>
      <c r="M6" s="539" t="s">
        <v>1229</v>
      </c>
      <c r="N6" s="539" t="s">
        <v>1435</v>
      </c>
      <c r="O6" s="539" t="s">
        <v>1084</v>
      </c>
      <c r="P6" s="721" t="s">
        <v>1575</v>
      </c>
      <c r="Q6" s="721" t="s">
        <v>1576</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row>
    <row r="7" spans="1:31" ht="26.1" hidden="1" customHeight="1">
      <c r="A7" s="413" t="s">
        <v>357</v>
      </c>
      <c r="B7" s="414"/>
      <c r="C7" s="414"/>
      <c r="D7" s="414"/>
      <c r="E7" s="414"/>
      <c r="F7" s="489"/>
      <c r="G7" s="414"/>
      <c r="H7" s="489"/>
      <c r="I7" s="414"/>
      <c r="J7" s="489"/>
      <c r="K7" s="414"/>
      <c r="L7" s="489"/>
      <c r="M7" s="414"/>
      <c r="N7" s="489"/>
      <c r="O7" s="414"/>
      <c r="P7" s="489"/>
      <c r="Q7" s="414"/>
      <c r="R7" s="414"/>
      <c r="S7" s="414"/>
      <c r="T7" s="489"/>
      <c r="U7" s="414"/>
      <c r="V7" s="489"/>
      <c r="W7" s="414"/>
      <c r="X7" s="489"/>
      <c r="Y7" s="659"/>
      <c r="Z7" s="686"/>
      <c r="AA7" s="659"/>
      <c r="AB7" s="659"/>
      <c r="AC7" s="664"/>
      <c r="AD7" s="135" t="str">
        <f t="shared" ref="AD7:AD61" si="0">IF(AND(AC7&gt;0,Q7=0),"x","")</f>
        <v/>
      </c>
      <c r="AE7" s="135" t="str">
        <f>IF(AND(AC7=0,AND(IIIB!C7=0,IIIC1!C7=0,IIIC2!C7=0,IIID!C7=0)),"",IF(AND(AC7&gt;0,AND(IIIB!C7=0,IIIC1!C7=0,IIIC2!C7=0,IIID!C7=0)),"x",""))</f>
        <v/>
      </c>
    </row>
    <row r="8" spans="1:31" ht="26.1" hidden="1" customHeight="1">
      <c r="A8" s="413" t="s">
        <v>360</v>
      </c>
      <c r="B8" s="414"/>
      <c r="C8" s="412"/>
      <c r="D8" s="412"/>
      <c r="E8" s="412"/>
      <c r="F8" s="489"/>
      <c r="G8" s="414"/>
      <c r="H8" s="489"/>
      <c r="I8" s="414"/>
      <c r="J8" s="489"/>
      <c r="K8" s="412"/>
      <c r="L8" s="488"/>
      <c r="M8" s="412"/>
      <c r="N8" s="488"/>
      <c r="O8" s="412"/>
      <c r="P8" s="489"/>
      <c r="Q8" s="414"/>
      <c r="R8" s="414"/>
      <c r="S8" s="414"/>
      <c r="T8" s="489"/>
      <c r="U8" s="414"/>
      <c r="V8" s="489"/>
      <c r="W8" s="414"/>
      <c r="X8" s="489"/>
      <c r="Y8" s="659"/>
      <c r="Z8" s="686"/>
      <c r="AA8" s="659"/>
      <c r="AB8" s="659"/>
      <c r="AC8" s="664"/>
      <c r="AD8" s="135" t="str">
        <f t="shared" si="0"/>
        <v/>
      </c>
      <c r="AE8" s="135" t="str">
        <f>IF(AND(AC8=0,AND(IIIB!C8=0,IIIC1!C8=0,IIIC2!C8=0,IIID!C8=0)),"",IF(AND(AC8&gt;0,AND(IIIB!C8=0,IIIC1!C8=0,IIIC2!C8=0,IIID!C8=0)),"x",""))</f>
        <v/>
      </c>
    </row>
    <row r="9" spans="1:31" ht="26.1" hidden="1" customHeight="1">
      <c r="A9" s="413" t="s">
        <v>368</v>
      </c>
      <c r="B9" s="414"/>
      <c r="C9" s="412"/>
      <c r="D9" s="412"/>
      <c r="E9" s="412"/>
      <c r="F9" s="489"/>
      <c r="G9" s="414"/>
      <c r="H9" s="489"/>
      <c r="I9" s="414"/>
      <c r="J9" s="489"/>
      <c r="K9" s="412"/>
      <c r="L9" s="488"/>
      <c r="M9" s="412"/>
      <c r="N9" s="488"/>
      <c r="O9" s="412"/>
      <c r="P9" s="489"/>
      <c r="Q9" s="414"/>
      <c r="R9" s="414"/>
      <c r="S9" s="414"/>
      <c r="T9" s="489"/>
      <c r="U9" s="414"/>
      <c r="V9" s="489"/>
      <c r="W9" s="414"/>
      <c r="X9" s="489"/>
      <c r="Y9" s="659"/>
      <c r="Z9" s="686"/>
      <c r="AA9" s="659"/>
      <c r="AB9" s="659"/>
      <c r="AC9" s="664"/>
      <c r="AD9" s="135" t="str">
        <f t="shared" si="0"/>
        <v/>
      </c>
      <c r="AE9" s="135" t="str">
        <f>IF(AND(AC9=0,AND(IIIB!C9=0,IIIC1!C9=0,IIIC2!C9=0,IIID!C9=0)),"",IF(AND(AC9&gt;0,AND(IIIB!C9=0,IIIC1!C9=0,IIIC2!C9=0,IIID!C9=0)),"x",""))</f>
        <v/>
      </c>
    </row>
    <row r="10" spans="1:31" ht="26.1" hidden="1" customHeight="1">
      <c r="A10" s="413" t="s">
        <v>376</v>
      </c>
      <c r="B10" s="414"/>
      <c r="C10" s="412"/>
      <c r="D10" s="412"/>
      <c r="E10" s="412"/>
      <c r="F10" s="489"/>
      <c r="G10" s="414"/>
      <c r="H10" s="489"/>
      <c r="I10" s="414"/>
      <c r="J10" s="489"/>
      <c r="K10" s="412"/>
      <c r="L10" s="488"/>
      <c r="M10" s="412"/>
      <c r="N10" s="488"/>
      <c r="O10" s="412"/>
      <c r="P10" s="489"/>
      <c r="Q10" s="414"/>
      <c r="R10" s="414"/>
      <c r="S10" s="414"/>
      <c r="T10" s="489"/>
      <c r="U10" s="414"/>
      <c r="V10" s="489"/>
      <c r="W10" s="414"/>
      <c r="X10" s="489"/>
      <c r="Y10" s="659"/>
      <c r="Z10" s="686"/>
      <c r="AA10" s="659"/>
      <c r="AB10" s="659"/>
      <c r="AC10" s="664"/>
      <c r="AD10" s="135" t="str">
        <f t="shared" si="0"/>
        <v/>
      </c>
      <c r="AE10" s="135" t="str">
        <f>IF(AND(AC10=0,AND(IIIB!C10=0,IIIC1!C10=0,IIIC2!C10=0,IIID!C10=0)),"",IF(AND(AC10&gt;0,AND(IIIB!C10=0,IIIC1!C10=0,IIIC2!C10=0,IIID!C10=0)),"x",""))</f>
        <v/>
      </c>
    </row>
    <row r="11" spans="1:31" ht="26.1" customHeight="1">
      <c r="A11" s="415" t="s">
        <v>1233</v>
      </c>
      <c r="B11" s="414"/>
      <c r="C11" s="412"/>
      <c r="D11" s="412"/>
      <c r="E11" s="412"/>
      <c r="F11" s="489"/>
      <c r="G11" s="414"/>
      <c r="H11" s="489"/>
      <c r="I11" s="414"/>
      <c r="J11" s="489"/>
      <c r="K11" s="412"/>
      <c r="L11" s="488"/>
      <c r="M11" s="412"/>
      <c r="N11" s="488"/>
      <c r="O11" s="412"/>
      <c r="P11" s="423"/>
      <c r="Q11" s="632"/>
      <c r="R11" s="414"/>
      <c r="S11" s="414"/>
      <c r="T11" s="489"/>
      <c r="U11" s="414"/>
      <c r="V11" s="423"/>
      <c r="W11" s="632"/>
      <c r="X11" s="423"/>
      <c r="Y11" s="632"/>
      <c r="Z11" s="559">
        <f t="shared" ref="Z11" si="1">B11+D11+F11+J11+L11+N11+P11+R11+T11+X11</f>
        <v>0</v>
      </c>
      <c r="AA11" s="558">
        <f t="shared" ref="AA11" si="2">Z11+H11</f>
        <v>0</v>
      </c>
      <c r="AB11" s="562">
        <f t="shared" ref="AB11" si="3">C11+E11+G11+K11+M11+O11+Q11+S11+U11+Y11</f>
        <v>0</v>
      </c>
      <c r="AC11" s="563">
        <f t="shared" ref="AC11" si="4">AB11+I11</f>
        <v>0</v>
      </c>
      <c r="AD11" s="135" t="str">
        <f t="shared" si="0"/>
        <v/>
      </c>
      <c r="AE11" s="135" t="str">
        <f>IF(AND(AC11=0,AND(IIIB!C11=0,IIIC1!C11=0,IIIC2!C11=0,IIID!C11=0)),"",IF(AND(AC11&gt;0,AND(IIIB!C11=0,IIIC1!C11=0,IIIC2!C11=0,IIID!C11=0)),"x",""))</f>
        <v/>
      </c>
    </row>
    <row r="12" spans="1:31" ht="26.1" hidden="1" customHeight="1">
      <c r="A12" s="413" t="s">
        <v>407</v>
      </c>
      <c r="B12" s="414"/>
      <c r="C12" s="412"/>
      <c r="D12" s="412"/>
      <c r="E12" s="412"/>
      <c r="F12" s="489"/>
      <c r="G12" s="414"/>
      <c r="H12" s="489"/>
      <c r="I12" s="414"/>
      <c r="J12" s="489"/>
      <c r="K12" s="412"/>
      <c r="L12" s="488"/>
      <c r="M12" s="412"/>
      <c r="N12" s="488"/>
      <c r="O12" s="412"/>
      <c r="P12" s="489"/>
      <c r="Q12" s="414"/>
      <c r="R12" s="414"/>
      <c r="S12" s="414"/>
      <c r="T12" s="489"/>
      <c r="U12" s="414"/>
      <c r="V12" s="489"/>
      <c r="W12" s="414"/>
      <c r="X12" s="489"/>
      <c r="Y12" s="659"/>
      <c r="Z12" s="686"/>
      <c r="AA12" s="659"/>
      <c r="AB12" s="659"/>
      <c r="AC12" s="664"/>
      <c r="AD12" s="135" t="str">
        <f t="shared" si="0"/>
        <v/>
      </c>
      <c r="AE12" s="135" t="str">
        <f>IF(AND(AC12=0,AND(IIIB!C12=0,IIIC1!C12=0,IIIC2!C12=0,IIID!C12=0)),"",IF(AND(AC12&gt;0,AND(IIIB!C12=0,IIIC1!C12=0,IIIC2!C12=0,IIID!C12=0)),"x",""))</f>
        <v/>
      </c>
    </row>
    <row r="13" spans="1:31" ht="26.1" hidden="1" customHeight="1">
      <c r="A13" s="413" t="s">
        <v>411</v>
      </c>
      <c r="B13" s="414"/>
      <c r="C13" s="412"/>
      <c r="D13" s="412"/>
      <c r="E13" s="412"/>
      <c r="F13" s="489"/>
      <c r="G13" s="414"/>
      <c r="H13" s="489"/>
      <c r="I13" s="414"/>
      <c r="J13" s="489"/>
      <c r="K13" s="412"/>
      <c r="L13" s="488"/>
      <c r="M13" s="412"/>
      <c r="N13" s="488"/>
      <c r="O13" s="412"/>
      <c r="P13" s="489"/>
      <c r="Q13" s="414"/>
      <c r="R13" s="414"/>
      <c r="S13" s="414"/>
      <c r="T13" s="489"/>
      <c r="U13" s="414"/>
      <c r="V13" s="489"/>
      <c r="W13" s="414"/>
      <c r="X13" s="489"/>
      <c r="Y13" s="659"/>
      <c r="Z13" s="686"/>
      <c r="AA13" s="659"/>
      <c r="AB13" s="659"/>
      <c r="AC13" s="664"/>
      <c r="AD13" s="135" t="str">
        <f t="shared" si="0"/>
        <v/>
      </c>
      <c r="AE13" s="135" t="str">
        <f>IF(AND(AC13=0,AND(IIIB!C13=0,IIIC1!C13=0,IIIC2!C13=0,IIID!C13=0)),"",IF(AND(AC13&gt;0,AND(IIIB!C13=0,IIIC1!C13=0,IIIC2!C13=0,IIID!C13=0)),"x",""))</f>
        <v/>
      </c>
    </row>
    <row r="14" spans="1:31" ht="26.1" hidden="1" customHeight="1">
      <c r="A14" s="415" t="s">
        <v>413</v>
      </c>
      <c r="B14" s="414"/>
      <c r="C14" s="412"/>
      <c r="D14" s="412"/>
      <c r="E14" s="412"/>
      <c r="F14" s="489"/>
      <c r="G14" s="414"/>
      <c r="H14" s="489"/>
      <c r="I14" s="414"/>
      <c r="J14" s="489"/>
      <c r="K14" s="412"/>
      <c r="L14" s="488"/>
      <c r="M14" s="412"/>
      <c r="N14" s="488"/>
      <c r="O14" s="412"/>
      <c r="P14" s="489"/>
      <c r="Q14" s="414"/>
      <c r="R14" s="414"/>
      <c r="S14" s="414"/>
      <c r="T14" s="489"/>
      <c r="U14" s="414"/>
      <c r="V14" s="489"/>
      <c r="W14" s="414"/>
      <c r="X14" s="489"/>
      <c r="Y14" s="659"/>
      <c r="Z14" s="686"/>
      <c r="AA14" s="659"/>
      <c r="AB14" s="659"/>
      <c r="AC14" s="664"/>
      <c r="AD14" s="135" t="str">
        <f t="shared" si="0"/>
        <v/>
      </c>
      <c r="AE14" s="135" t="str">
        <f>IF(AND(AC14=0,AND(IIIB!C14=0,IIIC1!C14=0,IIIC2!C14=0,IIID!C14=0)),"",IF(AND(AC14&gt;0,AND(IIIB!C14=0,IIIC1!C14=0,IIIC2!C14=0,IIID!C14=0)),"x",""))</f>
        <v/>
      </c>
    </row>
    <row r="15" spans="1:31" ht="26.1" customHeight="1">
      <c r="A15" s="675" t="s">
        <v>1234</v>
      </c>
      <c r="B15" s="414"/>
      <c r="C15" s="412"/>
      <c r="D15" s="412"/>
      <c r="E15" s="412"/>
      <c r="F15" s="489"/>
      <c r="G15" s="414"/>
      <c r="H15" s="489"/>
      <c r="I15" s="414"/>
      <c r="J15" s="489"/>
      <c r="K15" s="412"/>
      <c r="L15" s="488"/>
      <c r="M15" s="412"/>
      <c r="N15" s="488"/>
      <c r="O15" s="412"/>
      <c r="P15" s="423"/>
      <c r="Q15" s="632"/>
      <c r="R15" s="414"/>
      <c r="S15" s="414"/>
      <c r="T15" s="489"/>
      <c r="U15" s="414"/>
      <c r="V15" s="423"/>
      <c r="W15" s="632"/>
      <c r="X15" s="423"/>
      <c r="Y15" s="632"/>
      <c r="Z15" s="559">
        <f t="shared" ref="Z15" si="5">B15+D15+F15+J15+L15+N15+P15+R15+T15+X15</f>
        <v>0</v>
      </c>
      <c r="AA15" s="558">
        <f t="shared" ref="AA15" si="6">Z15+H15</f>
        <v>0</v>
      </c>
      <c r="AB15" s="562">
        <f t="shared" ref="AB15" si="7">C15+E15+G15+K15+M15+O15+Q15+S15+U15+Y15</f>
        <v>0</v>
      </c>
      <c r="AC15" s="563">
        <f t="shared" ref="AC15" si="8">AB15+I15</f>
        <v>0</v>
      </c>
      <c r="AD15" s="135" t="str">
        <f t="shared" si="0"/>
        <v/>
      </c>
      <c r="AE15" s="135" t="str">
        <f>IF(AND(AC15=0,AND(IIIB!C15=0,IIIC1!C15=0,IIIC2!C15=0,IIID!C15=0)),"",IF(AND(AC15&gt;0,AND(IIIB!C15=0,IIIC1!C15=0,IIIC2!C15=0,IIID!C15=0)),"x",""))</f>
        <v/>
      </c>
    </row>
    <row r="16" spans="1:31" ht="26.1" hidden="1" customHeight="1">
      <c r="A16" s="413" t="s">
        <v>1235</v>
      </c>
      <c r="B16" s="414"/>
      <c r="C16" s="412"/>
      <c r="D16" s="412"/>
      <c r="E16" s="412"/>
      <c r="F16" s="489"/>
      <c r="G16" s="414"/>
      <c r="H16" s="489"/>
      <c r="I16" s="414"/>
      <c r="J16" s="489"/>
      <c r="K16" s="412"/>
      <c r="L16" s="488"/>
      <c r="M16" s="412"/>
      <c r="N16" s="488"/>
      <c r="O16" s="412"/>
      <c r="P16" s="489"/>
      <c r="Q16" s="414"/>
      <c r="R16" s="414"/>
      <c r="S16" s="414"/>
      <c r="T16" s="489"/>
      <c r="U16" s="414"/>
      <c r="V16" s="489"/>
      <c r="W16" s="414"/>
      <c r="X16" s="489"/>
      <c r="Y16" s="659"/>
      <c r="Z16" s="686"/>
      <c r="AA16" s="659"/>
      <c r="AB16" s="659"/>
      <c r="AC16" s="664"/>
      <c r="AD16" s="135" t="str">
        <f t="shared" si="0"/>
        <v/>
      </c>
      <c r="AE16" s="135" t="str">
        <f>IF(AND(AC16=0,AND(IIIB!C16=0,IIIC1!C16=0,IIIC2!C16=0,IIID!C16=0)),"",IF(AND(AC16&gt;0,AND(IIIB!C16=0,IIIC1!C16=0,IIIC2!C16=0,IIID!C16=0)),"x",""))</f>
        <v/>
      </c>
    </row>
    <row r="17" spans="1:31" ht="26.1" hidden="1" customHeight="1">
      <c r="A17" s="413" t="s">
        <v>480</v>
      </c>
      <c r="B17" s="414"/>
      <c r="C17" s="412"/>
      <c r="D17" s="412"/>
      <c r="E17" s="412"/>
      <c r="F17" s="489"/>
      <c r="G17" s="414"/>
      <c r="H17" s="489"/>
      <c r="I17" s="414"/>
      <c r="J17" s="489"/>
      <c r="K17" s="412"/>
      <c r="L17" s="488"/>
      <c r="M17" s="412"/>
      <c r="N17" s="488"/>
      <c r="O17" s="412"/>
      <c r="P17" s="489"/>
      <c r="Q17" s="414"/>
      <c r="R17" s="414"/>
      <c r="S17" s="414"/>
      <c r="T17" s="489"/>
      <c r="U17" s="414"/>
      <c r="V17" s="489"/>
      <c r="W17" s="414"/>
      <c r="X17" s="489"/>
      <c r="Y17" s="659"/>
      <c r="Z17" s="686"/>
      <c r="AA17" s="659"/>
      <c r="AB17" s="659"/>
      <c r="AC17" s="664"/>
      <c r="AD17" s="135" t="str">
        <f t="shared" si="0"/>
        <v/>
      </c>
      <c r="AE17" s="135" t="str">
        <f>IF(AND(AC17=0,AND(IIIB!C17=0,IIIC1!C17=0,IIIC2!C17=0,IIID!C17=0)),"",IF(AND(AC17&gt;0,AND(IIIB!C17=0,IIIC1!C17=0,IIIC2!C17=0,IIID!C17=0)),"x",""))</f>
        <v/>
      </c>
    </row>
    <row r="18" spans="1:31" ht="26.1" hidden="1" customHeight="1">
      <c r="A18" s="413" t="s">
        <v>504</v>
      </c>
      <c r="B18" s="414"/>
      <c r="C18" s="412"/>
      <c r="D18" s="412"/>
      <c r="E18" s="412"/>
      <c r="F18" s="489"/>
      <c r="G18" s="414"/>
      <c r="H18" s="489"/>
      <c r="I18" s="414"/>
      <c r="J18" s="489"/>
      <c r="K18" s="412"/>
      <c r="L18" s="488"/>
      <c r="M18" s="412"/>
      <c r="N18" s="488"/>
      <c r="O18" s="412"/>
      <c r="P18" s="489"/>
      <c r="Q18" s="414"/>
      <c r="R18" s="414"/>
      <c r="S18" s="414"/>
      <c r="T18" s="489"/>
      <c r="U18" s="414"/>
      <c r="V18" s="489"/>
      <c r="W18" s="414"/>
      <c r="X18" s="489"/>
      <c r="Y18" s="659"/>
      <c r="Z18" s="686"/>
      <c r="AA18" s="659"/>
      <c r="AB18" s="659"/>
      <c r="AC18" s="664"/>
      <c r="AD18" s="135" t="str">
        <f t="shared" si="0"/>
        <v/>
      </c>
      <c r="AE18" s="135" t="str">
        <f>IF(AND(AC18=0,AND(IIIB!C18=0,IIIC1!C18=0,IIIC2!C18=0,IIID!C18=0)),"",IF(AND(AC18&gt;0,AND(IIIB!C18=0,IIIC1!C18=0,IIIC2!C18=0,IIID!C18=0)),"x",""))</f>
        <v/>
      </c>
    </row>
    <row r="19" spans="1:31" ht="26.1" customHeight="1">
      <c r="A19" s="675" t="s">
        <v>1236</v>
      </c>
      <c r="B19" s="414"/>
      <c r="C19" s="412"/>
      <c r="D19" s="412"/>
      <c r="E19" s="412"/>
      <c r="F19" s="489"/>
      <c r="G19" s="414"/>
      <c r="H19" s="489"/>
      <c r="I19" s="414"/>
      <c r="J19" s="489"/>
      <c r="K19" s="412"/>
      <c r="L19" s="488"/>
      <c r="M19" s="412"/>
      <c r="N19" s="488"/>
      <c r="O19" s="412"/>
      <c r="P19" s="423"/>
      <c r="Q19" s="632"/>
      <c r="R19" s="414"/>
      <c r="S19" s="414"/>
      <c r="T19" s="489"/>
      <c r="U19" s="414"/>
      <c r="V19" s="423"/>
      <c r="W19" s="632"/>
      <c r="X19" s="423"/>
      <c r="Y19" s="632"/>
      <c r="Z19" s="559">
        <f t="shared" ref="Z19" si="9">B19+D19+F19+J19+L19+N19+P19+R19+T19+X19</f>
        <v>0</v>
      </c>
      <c r="AA19" s="558">
        <f t="shared" ref="AA19" si="10">Z19+H19</f>
        <v>0</v>
      </c>
      <c r="AB19" s="562">
        <f t="shared" ref="AB19" si="11">C19+E19+G19+K19+M19+O19+Q19+S19+U19+Y19</f>
        <v>0</v>
      </c>
      <c r="AC19" s="563">
        <f t="shared" ref="AC19" si="12">AB19+I19</f>
        <v>0</v>
      </c>
      <c r="AD19" s="135" t="str">
        <f t="shared" si="0"/>
        <v/>
      </c>
      <c r="AE19" s="135" t="str">
        <f>IF(AND(AC19=0,AND(IIIB!C19=0,IIIC1!C19=0,IIIC2!C19=0,IIID!C19=0)),"",IF(AND(AC19&gt;0,AND(IIIB!C19=0,IIIC1!C19=0,IIIC2!C19=0,IIID!C19=0)),"x",""))</f>
        <v/>
      </c>
    </row>
    <row r="20" spans="1:31" ht="26.1" hidden="1" customHeight="1">
      <c r="A20" s="413" t="s">
        <v>509</v>
      </c>
      <c r="B20" s="414"/>
      <c r="C20" s="412"/>
      <c r="D20" s="412"/>
      <c r="E20" s="412"/>
      <c r="F20" s="489"/>
      <c r="G20" s="414"/>
      <c r="H20" s="489"/>
      <c r="I20" s="414"/>
      <c r="J20" s="489"/>
      <c r="K20" s="412"/>
      <c r="L20" s="488"/>
      <c r="M20" s="412"/>
      <c r="N20" s="488"/>
      <c r="O20" s="412"/>
      <c r="P20" s="489"/>
      <c r="Q20" s="414"/>
      <c r="R20" s="414"/>
      <c r="S20" s="414"/>
      <c r="T20" s="489"/>
      <c r="U20" s="414"/>
      <c r="V20" s="489"/>
      <c r="W20" s="414"/>
      <c r="X20" s="489"/>
      <c r="Y20" s="659"/>
      <c r="Z20" s="686"/>
      <c r="AA20" s="659"/>
      <c r="AB20" s="659"/>
      <c r="AC20" s="664"/>
      <c r="AD20" s="135" t="str">
        <f t="shared" si="0"/>
        <v/>
      </c>
      <c r="AE20" s="135" t="str">
        <f>IF(AND(AC20=0,AND(IIIB!C20=0,IIIC1!C20=0,IIIC2!C20=0,IIID!C20=0)),"",IF(AND(AC20&gt;0,AND(IIIB!C20=0,IIIC1!C20=0,IIIC2!C20=0,IIID!C20=0)),"x",""))</f>
        <v/>
      </c>
    </row>
    <row r="21" spans="1:31" ht="26.1" hidden="1" customHeight="1">
      <c r="A21" s="413" t="s">
        <v>1237</v>
      </c>
      <c r="B21" s="414"/>
      <c r="C21" s="412"/>
      <c r="D21" s="412"/>
      <c r="E21" s="412"/>
      <c r="F21" s="489"/>
      <c r="G21" s="414"/>
      <c r="H21" s="489"/>
      <c r="I21" s="414"/>
      <c r="J21" s="489"/>
      <c r="K21" s="412"/>
      <c r="L21" s="488"/>
      <c r="M21" s="412"/>
      <c r="N21" s="488"/>
      <c r="O21" s="412"/>
      <c r="P21" s="489"/>
      <c r="Q21" s="414"/>
      <c r="R21" s="414"/>
      <c r="S21" s="414"/>
      <c r="T21" s="489"/>
      <c r="U21" s="414"/>
      <c r="V21" s="489"/>
      <c r="W21" s="414"/>
      <c r="X21" s="489"/>
      <c r="Y21" s="659"/>
      <c r="Z21" s="686"/>
      <c r="AA21" s="659"/>
      <c r="AB21" s="659"/>
      <c r="AC21" s="664"/>
      <c r="AD21" s="135" t="str">
        <f t="shared" si="0"/>
        <v/>
      </c>
      <c r="AE21" s="135" t="str">
        <f>IF(AND(AC21=0,AND(IIIB!C21=0,IIIC1!C21=0,IIIC2!C21=0,IIID!C21=0)),"",IF(AND(AC21&gt;0,AND(IIIB!C21=0,IIIC1!C21=0,IIIC2!C21=0,IIID!C21=0)),"x",""))</f>
        <v/>
      </c>
    </row>
    <row r="22" spans="1:31" ht="26.1" hidden="1" customHeight="1">
      <c r="A22" s="413" t="s">
        <v>1238</v>
      </c>
      <c r="B22" s="414"/>
      <c r="C22" s="412"/>
      <c r="D22" s="412"/>
      <c r="E22" s="412"/>
      <c r="F22" s="489"/>
      <c r="G22" s="414"/>
      <c r="H22" s="489"/>
      <c r="I22" s="414"/>
      <c r="J22" s="489"/>
      <c r="K22" s="412"/>
      <c r="L22" s="488"/>
      <c r="M22" s="412"/>
      <c r="N22" s="488"/>
      <c r="O22" s="412"/>
      <c r="P22" s="489"/>
      <c r="Q22" s="414"/>
      <c r="R22" s="414"/>
      <c r="S22" s="414"/>
      <c r="T22" s="489"/>
      <c r="U22" s="414"/>
      <c r="V22" s="489"/>
      <c r="W22" s="414"/>
      <c r="X22" s="489"/>
      <c r="Y22" s="659"/>
      <c r="Z22" s="686"/>
      <c r="AA22" s="659"/>
      <c r="AB22" s="659"/>
      <c r="AC22" s="664"/>
      <c r="AD22" s="135" t="str">
        <f t="shared" si="0"/>
        <v/>
      </c>
      <c r="AE22" s="135" t="str">
        <f>IF(AND(AC22=0,AND(IIIB!C22=0,IIIC1!C22=0,IIIC2!C22=0,IIID!C22=0)),"",IF(AND(AC22&gt;0,AND(IIIB!C22=0,IIIC1!C22=0,IIIC2!C22=0,IIID!C22=0)),"x",""))</f>
        <v/>
      </c>
    </row>
    <row r="23" spans="1:31" ht="26.1" hidden="1" customHeight="1">
      <c r="A23" s="413" t="s">
        <v>1239</v>
      </c>
      <c r="B23" s="414"/>
      <c r="C23" s="412"/>
      <c r="D23" s="412"/>
      <c r="E23" s="412"/>
      <c r="F23" s="489"/>
      <c r="G23" s="414"/>
      <c r="H23" s="489"/>
      <c r="I23" s="414"/>
      <c r="J23" s="489"/>
      <c r="K23" s="412"/>
      <c r="L23" s="488"/>
      <c r="M23" s="412"/>
      <c r="N23" s="488"/>
      <c r="O23" s="412"/>
      <c r="P23" s="489"/>
      <c r="Q23" s="414"/>
      <c r="R23" s="414"/>
      <c r="S23" s="414"/>
      <c r="T23" s="489"/>
      <c r="U23" s="414"/>
      <c r="V23" s="489"/>
      <c r="W23" s="414"/>
      <c r="X23" s="489"/>
      <c r="Y23" s="659"/>
      <c r="Z23" s="686"/>
      <c r="AA23" s="659"/>
      <c r="AB23" s="659"/>
      <c r="AC23" s="664"/>
      <c r="AD23" s="135" t="str">
        <f t="shared" si="0"/>
        <v/>
      </c>
      <c r="AE23" s="135" t="str">
        <f>IF(AND(AC23=0,AND(IIIB!C23=0,IIIC1!C23=0,IIIC2!C23=0,IIID!C23=0)),"",IF(AND(AC23&gt;0,AND(IIIB!C23=0,IIIC1!C23=0,IIIC2!C23=0,IIID!C23=0)),"x",""))</f>
        <v/>
      </c>
    </row>
    <row r="24" spans="1:31" ht="26.1" hidden="1" customHeight="1">
      <c r="A24" s="413" t="s">
        <v>1240</v>
      </c>
      <c r="B24" s="414"/>
      <c r="C24" s="412"/>
      <c r="D24" s="412"/>
      <c r="E24" s="412"/>
      <c r="F24" s="489"/>
      <c r="G24" s="414"/>
      <c r="H24" s="489"/>
      <c r="I24" s="414"/>
      <c r="J24" s="489"/>
      <c r="K24" s="412"/>
      <c r="L24" s="488"/>
      <c r="M24" s="412"/>
      <c r="N24" s="488"/>
      <c r="O24" s="412"/>
      <c r="P24" s="489"/>
      <c r="Q24" s="414"/>
      <c r="R24" s="414"/>
      <c r="S24" s="414"/>
      <c r="T24" s="489"/>
      <c r="U24" s="414"/>
      <c r="V24" s="489"/>
      <c r="W24" s="414"/>
      <c r="X24" s="489"/>
      <c r="Y24" s="659"/>
      <c r="Z24" s="686"/>
      <c r="AA24" s="659"/>
      <c r="AB24" s="659"/>
      <c r="AC24" s="664"/>
      <c r="AD24" s="135" t="str">
        <f t="shared" si="0"/>
        <v/>
      </c>
      <c r="AE24" s="135" t="str">
        <f>IF(AND(AC24=0,AND(IIIB!C24=0,IIIC1!C24=0,IIIC2!C24=0,IIID!C24=0)),"",IF(AND(AC24&gt;0,AND(IIIB!C24=0,IIIC1!C24=0,IIIC2!C24=0,IIID!C24=0)),"x",""))</f>
        <v/>
      </c>
    </row>
    <row r="25" spans="1:31" ht="26.1" hidden="1" customHeight="1">
      <c r="A25" s="413" t="s">
        <v>574</v>
      </c>
      <c r="B25" s="414"/>
      <c r="C25" s="412"/>
      <c r="D25" s="412"/>
      <c r="E25" s="412"/>
      <c r="F25" s="489"/>
      <c r="G25" s="414"/>
      <c r="H25" s="489"/>
      <c r="I25" s="414"/>
      <c r="J25" s="489"/>
      <c r="K25" s="412"/>
      <c r="L25" s="488"/>
      <c r="M25" s="412"/>
      <c r="N25" s="488"/>
      <c r="O25" s="412"/>
      <c r="P25" s="489"/>
      <c r="Q25" s="414"/>
      <c r="R25" s="414"/>
      <c r="S25" s="414"/>
      <c r="T25" s="489"/>
      <c r="U25" s="414"/>
      <c r="V25" s="489"/>
      <c r="W25" s="414"/>
      <c r="X25" s="489"/>
      <c r="Y25" s="659"/>
      <c r="Z25" s="686"/>
      <c r="AA25" s="659"/>
      <c r="AB25" s="659"/>
      <c r="AC25" s="664"/>
      <c r="AD25" s="135" t="str">
        <f t="shared" si="0"/>
        <v/>
      </c>
      <c r="AE25" s="135" t="str">
        <f>IF(AND(AC25=0,AND(IIIB!C25=0,IIIC1!C25=0,IIIC2!C25=0,IIID!C25=0)),"",IF(AND(AC25&gt;0,AND(IIIB!C25=0,IIIC1!C25=0,IIIC2!C25=0,IIID!C25=0)),"x",""))</f>
        <v/>
      </c>
    </row>
    <row r="26" spans="1:31" ht="26.1" hidden="1" customHeight="1">
      <c r="A26" s="413" t="s">
        <v>578</v>
      </c>
      <c r="B26" s="414"/>
      <c r="C26" s="412"/>
      <c r="D26" s="412"/>
      <c r="E26" s="412"/>
      <c r="F26" s="489"/>
      <c r="G26" s="414"/>
      <c r="H26" s="489"/>
      <c r="I26" s="414"/>
      <c r="J26" s="489"/>
      <c r="K26" s="412"/>
      <c r="L26" s="488"/>
      <c r="M26" s="412"/>
      <c r="N26" s="488"/>
      <c r="O26" s="412"/>
      <c r="P26" s="489"/>
      <c r="Q26" s="414"/>
      <c r="R26" s="414"/>
      <c r="S26" s="414"/>
      <c r="T26" s="489"/>
      <c r="U26" s="414"/>
      <c r="V26" s="489"/>
      <c r="W26" s="414"/>
      <c r="X26" s="489"/>
      <c r="Y26" s="659"/>
      <c r="Z26" s="686"/>
      <c r="AA26" s="659"/>
      <c r="AB26" s="659"/>
      <c r="AC26" s="664"/>
      <c r="AD26" s="135" t="str">
        <f t="shared" si="0"/>
        <v/>
      </c>
      <c r="AE26" s="135" t="str">
        <f>IF(AND(AC26=0,AND(IIIB!C26=0,IIIC1!C26=0,IIIC2!C26=0,IIID!C26=0)),"",IF(AND(AC26&gt;0,AND(IIIB!C26=0,IIIC1!C26=0,IIIC2!C26=0,IIID!C26=0)),"x",""))</f>
        <v/>
      </c>
    </row>
    <row r="27" spans="1:31" ht="26.1" hidden="1" customHeight="1">
      <c r="A27" s="413" t="s">
        <v>799</v>
      </c>
      <c r="B27" s="414"/>
      <c r="C27" s="412"/>
      <c r="D27" s="412"/>
      <c r="E27" s="412"/>
      <c r="F27" s="489"/>
      <c r="G27" s="414"/>
      <c r="H27" s="489"/>
      <c r="I27" s="414"/>
      <c r="J27" s="489"/>
      <c r="K27" s="412"/>
      <c r="L27" s="488"/>
      <c r="M27" s="412"/>
      <c r="N27" s="488"/>
      <c r="O27" s="412"/>
      <c r="P27" s="489"/>
      <c r="Q27" s="414"/>
      <c r="R27" s="414"/>
      <c r="S27" s="414"/>
      <c r="T27" s="489"/>
      <c r="U27" s="414"/>
      <c r="V27" s="489"/>
      <c r="W27" s="414"/>
      <c r="X27" s="489"/>
      <c r="Y27" s="659"/>
      <c r="Z27" s="686"/>
      <c r="AA27" s="659"/>
      <c r="AB27" s="659"/>
      <c r="AC27" s="664"/>
      <c r="AD27" s="135" t="str">
        <f t="shared" si="0"/>
        <v/>
      </c>
      <c r="AE27" s="135" t="str">
        <f>IF(AND(AC27=0,AND(IIIB!C27=0,IIIC1!C27=0,IIIC2!C27=0,IIID!C27=0)),"",IF(AND(AC27&gt;0,AND(IIIB!C27=0,IIIC1!C27=0,IIIC2!C27=0,IIID!C27=0)),"x",""))</f>
        <v/>
      </c>
    </row>
    <row r="28" spans="1:31" ht="26.1" hidden="1" customHeight="1">
      <c r="A28" s="413" t="s">
        <v>584</v>
      </c>
      <c r="B28" s="414"/>
      <c r="C28" s="412"/>
      <c r="D28" s="412"/>
      <c r="E28" s="412"/>
      <c r="F28" s="489"/>
      <c r="G28" s="414"/>
      <c r="H28" s="489"/>
      <c r="I28" s="414"/>
      <c r="J28" s="489"/>
      <c r="K28" s="412"/>
      <c r="L28" s="488"/>
      <c r="M28" s="412"/>
      <c r="N28" s="488"/>
      <c r="O28" s="412"/>
      <c r="P28" s="489"/>
      <c r="Q28" s="414"/>
      <c r="R28" s="414"/>
      <c r="S28" s="414"/>
      <c r="T28" s="489"/>
      <c r="U28" s="414"/>
      <c r="V28" s="489"/>
      <c r="W28" s="414"/>
      <c r="X28" s="489"/>
      <c r="Y28" s="659"/>
      <c r="Z28" s="686"/>
      <c r="AA28" s="659"/>
      <c r="AB28" s="659"/>
      <c r="AC28" s="664"/>
      <c r="AD28" s="135" t="str">
        <f t="shared" si="0"/>
        <v/>
      </c>
      <c r="AE28" s="135" t="str">
        <f>IF(AND(AC28=0,AND(IIIB!C28=0,IIIC1!C28=0,IIIC2!C28=0,IIID!C28=0)),"",IF(AND(AC28&gt;0,AND(IIIB!C28=0,IIIC1!C28=0,IIIC2!C28=0,IIID!C28=0)),"x",""))</f>
        <v/>
      </c>
    </row>
    <row r="29" spans="1:31" ht="26.1" hidden="1" customHeight="1">
      <c r="A29" s="413" t="s">
        <v>1241</v>
      </c>
      <c r="B29" s="414"/>
      <c r="C29" s="412"/>
      <c r="D29" s="412"/>
      <c r="E29" s="412"/>
      <c r="F29" s="489"/>
      <c r="G29" s="414"/>
      <c r="H29" s="489"/>
      <c r="I29" s="414"/>
      <c r="J29" s="489"/>
      <c r="K29" s="412"/>
      <c r="L29" s="488"/>
      <c r="M29" s="412"/>
      <c r="N29" s="488"/>
      <c r="O29" s="412"/>
      <c r="P29" s="489"/>
      <c r="Q29" s="414"/>
      <c r="R29" s="414"/>
      <c r="S29" s="414"/>
      <c r="T29" s="489"/>
      <c r="U29" s="414"/>
      <c r="V29" s="489"/>
      <c r="W29" s="414"/>
      <c r="X29" s="489"/>
      <c r="Y29" s="659"/>
      <c r="Z29" s="686"/>
      <c r="AA29" s="659"/>
      <c r="AB29" s="659"/>
      <c r="AC29" s="664"/>
      <c r="AD29" s="135" t="str">
        <f t="shared" si="0"/>
        <v/>
      </c>
      <c r="AE29" s="135" t="str">
        <f>IF(AND(AC29=0,AND(IIIB!C29=0,IIIC1!C29=0,IIIC2!C29=0,IIID!C29=0)),"",IF(AND(AC29&gt;0,AND(IIIB!C29=0,IIIC1!C29=0,IIIC2!C29=0,IIID!C29=0)),"x",""))</f>
        <v/>
      </c>
    </row>
    <row r="30" spans="1:31" ht="26.1" hidden="1" customHeight="1">
      <c r="A30" s="413" t="s">
        <v>592</v>
      </c>
      <c r="B30" s="414"/>
      <c r="C30" s="412"/>
      <c r="D30" s="412"/>
      <c r="E30" s="412"/>
      <c r="F30" s="489"/>
      <c r="G30" s="414"/>
      <c r="H30" s="489"/>
      <c r="I30" s="414"/>
      <c r="J30" s="489"/>
      <c r="K30" s="412"/>
      <c r="L30" s="488"/>
      <c r="M30" s="412"/>
      <c r="N30" s="488"/>
      <c r="O30" s="412"/>
      <c r="P30" s="489"/>
      <c r="Q30" s="414"/>
      <c r="R30" s="414"/>
      <c r="S30" s="414"/>
      <c r="T30" s="489"/>
      <c r="U30" s="414"/>
      <c r="V30" s="489"/>
      <c r="W30" s="414"/>
      <c r="X30" s="489"/>
      <c r="Y30" s="659"/>
      <c r="Z30" s="686"/>
      <c r="AA30" s="659"/>
      <c r="AB30" s="659"/>
      <c r="AC30" s="664"/>
      <c r="AD30" s="135" t="str">
        <f t="shared" si="0"/>
        <v/>
      </c>
      <c r="AE30" s="135" t="str">
        <f>IF(AND(AC30=0,AND(IIIB!C30=0,IIIC1!C30=0,IIIC2!C30=0,IIID!C30=0)),"",IF(AND(AC30&gt;0,AND(IIIB!C30=0,IIIC1!C30=0,IIIC2!C30=0,IIID!C30=0)),"x",""))</f>
        <v/>
      </c>
    </row>
    <row r="31" spans="1:31" ht="26.1" hidden="1" customHeight="1">
      <c r="A31" s="413" t="s">
        <v>1100</v>
      </c>
      <c r="B31" s="414"/>
      <c r="C31" s="412"/>
      <c r="D31" s="412"/>
      <c r="E31" s="412"/>
      <c r="F31" s="489"/>
      <c r="G31" s="414"/>
      <c r="H31" s="489"/>
      <c r="I31" s="414"/>
      <c r="J31" s="489"/>
      <c r="K31" s="412"/>
      <c r="L31" s="488"/>
      <c r="M31" s="412"/>
      <c r="N31" s="488"/>
      <c r="O31" s="412"/>
      <c r="P31" s="489"/>
      <c r="Q31" s="414"/>
      <c r="R31" s="414"/>
      <c r="S31" s="414"/>
      <c r="T31" s="489"/>
      <c r="U31" s="414"/>
      <c r="V31" s="489"/>
      <c r="W31" s="414"/>
      <c r="X31" s="489"/>
      <c r="Y31" s="659"/>
      <c r="Z31" s="686"/>
      <c r="AA31" s="659"/>
      <c r="AB31" s="659"/>
      <c r="AC31" s="664"/>
      <c r="AD31" s="135" t="str">
        <f t="shared" si="0"/>
        <v/>
      </c>
      <c r="AE31" s="135" t="str">
        <f>IF(AND(AC31=0,AND(IIIB!C31=0,IIIC1!C31=0,IIIC2!C31=0,IIID!C31=0)),"",IF(AND(AC31&gt;0,AND(IIIB!C31=0,IIIC1!C31=0,IIIC2!C31=0,IIID!C31=0)),"x",""))</f>
        <v/>
      </c>
    </row>
    <row r="32" spans="1:31" ht="26.1" hidden="1" customHeight="1">
      <c r="A32" s="413" t="s">
        <v>750</v>
      </c>
      <c r="B32" s="414"/>
      <c r="C32" s="412"/>
      <c r="D32" s="412"/>
      <c r="E32" s="412"/>
      <c r="F32" s="489"/>
      <c r="G32" s="414"/>
      <c r="H32" s="489"/>
      <c r="I32" s="414"/>
      <c r="J32" s="489"/>
      <c r="K32" s="412"/>
      <c r="L32" s="488"/>
      <c r="M32" s="412"/>
      <c r="N32" s="488"/>
      <c r="O32" s="412"/>
      <c r="P32" s="489"/>
      <c r="Q32" s="414"/>
      <c r="R32" s="414"/>
      <c r="S32" s="414"/>
      <c r="T32" s="489"/>
      <c r="U32" s="414"/>
      <c r="V32" s="489"/>
      <c r="W32" s="414"/>
      <c r="X32" s="489"/>
      <c r="Y32" s="659"/>
      <c r="Z32" s="686"/>
      <c r="AA32" s="659"/>
      <c r="AB32" s="659"/>
      <c r="AC32" s="664"/>
      <c r="AD32" s="135" t="str">
        <f t="shared" si="0"/>
        <v/>
      </c>
      <c r="AE32" s="135" t="str">
        <f>IF(AND(AC32=0,AND(IIIB!C32=0,IIIC1!C32=0,IIIC2!C32=0,IIID!C32=0)),"",IF(AND(AC32&gt;0,AND(IIIB!C32=0,IIIC1!C32=0,IIIC2!C32=0,IIID!C32=0)),"x",""))</f>
        <v/>
      </c>
    </row>
    <row r="33" spans="1:31" ht="26.1" hidden="1" customHeight="1">
      <c r="A33" s="413" t="s">
        <v>1242</v>
      </c>
      <c r="B33" s="414"/>
      <c r="C33" s="412"/>
      <c r="D33" s="412"/>
      <c r="E33" s="412"/>
      <c r="F33" s="489"/>
      <c r="G33" s="414"/>
      <c r="H33" s="489"/>
      <c r="I33" s="414"/>
      <c r="J33" s="412"/>
      <c r="K33" s="412"/>
      <c r="L33" s="412"/>
      <c r="M33" s="412"/>
      <c r="N33" s="412"/>
      <c r="O33" s="412"/>
      <c r="P33" s="489"/>
      <c r="Q33" s="414"/>
      <c r="R33" s="414"/>
      <c r="S33" s="414"/>
      <c r="T33" s="489"/>
      <c r="U33" s="414"/>
      <c r="V33" s="489"/>
      <c r="W33" s="414"/>
      <c r="X33" s="489"/>
      <c r="Y33" s="659"/>
      <c r="Z33" s="686"/>
      <c r="AA33" s="659"/>
      <c r="AB33" s="659"/>
      <c r="AC33" s="664"/>
      <c r="AD33" s="135" t="str">
        <f t="shared" si="0"/>
        <v/>
      </c>
      <c r="AE33" s="135" t="str">
        <f>IF(AND(AC33=0,AND(IIIB!C33=0,IIIC1!C33=0,IIIC2!C33=0,IIID!C33=0)),"",IF(AND(AC33&gt;0,AND(IIIB!C33=0,IIIC1!C33=0,IIIC2!C33=0,IIID!C33=0)),"x",""))</f>
        <v/>
      </c>
    </row>
    <row r="34" spans="1:31" ht="26.1" hidden="1" customHeight="1">
      <c r="A34" s="413" t="s">
        <v>767</v>
      </c>
      <c r="B34" s="414"/>
      <c r="C34" s="412"/>
      <c r="D34" s="412"/>
      <c r="E34" s="412"/>
      <c r="F34" s="489"/>
      <c r="G34" s="414"/>
      <c r="H34" s="489"/>
      <c r="I34" s="414"/>
      <c r="J34" s="489"/>
      <c r="K34" s="412"/>
      <c r="L34" s="488"/>
      <c r="M34" s="412"/>
      <c r="N34" s="488"/>
      <c r="O34" s="412"/>
      <c r="P34" s="489"/>
      <c r="Q34" s="414"/>
      <c r="R34" s="414"/>
      <c r="S34" s="414"/>
      <c r="T34" s="489"/>
      <c r="U34" s="414"/>
      <c r="V34" s="489"/>
      <c r="W34" s="414"/>
      <c r="X34" s="489"/>
      <c r="Y34" s="659"/>
      <c r="Z34" s="686"/>
      <c r="AA34" s="659"/>
      <c r="AB34" s="659"/>
      <c r="AC34" s="664"/>
      <c r="AD34" s="135" t="str">
        <f t="shared" si="0"/>
        <v/>
      </c>
      <c r="AE34" s="135" t="str">
        <f>IF(AND(AC34=0,AND(IIIB!C34=0,IIIC1!C34=0,IIIC2!C34=0,IIID!C34=0)),"",IF(AND(AC34&gt;0,AND(IIIB!C34=0,IIIC1!C34=0,IIIC2!C34=0,IIID!C34=0)),"x",""))</f>
        <v/>
      </c>
    </row>
    <row r="35" spans="1:31" ht="26.1" hidden="1" customHeight="1">
      <c r="A35" s="413" t="s">
        <v>771</v>
      </c>
      <c r="B35" s="414"/>
      <c r="C35" s="412"/>
      <c r="D35" s="412"/>
      <c r="E35" s="412"/>
      <c r="F35" s="489"/>
      <c r="G35" s="414"/>
      <c r="H35" s="489"/>
      <c r="I35" s="414"/>
      <c r="J35" s="489"/>
      <c r="K35" s="412"/>
      <c r="L35" s="488"/>
      <c r="M35" s="412"/>
      <c r="N35" s="488"/>
      <c r="O35" s="412"/>
      <c r="P35" s="489"/>
      <c r="Q35" s="414"/>
      <c r="R35" s="414"/>
      <c r="S35" s="414"/>
      <c r="T35" s="489"/>
      <c r="U35" s="414"/>
      <c r="V35" s="489"/>
      <c r="W35" s="414"/>
      <c r="X35" s="489"/>
      <c r="Y35" s="659"/>
      <c r="Z35" s="686"/>
      <c r="AA35" s="659"/>
      <c r="AB35" s="659"/>
      <c r="AC35" s="664"/>
      <c r="AD35" s="135" t="str">
        <f t="shared" si="0"/>
        <v/>
      </c>
      <c r="AE35" s="135" t="str">
        <f>IF(AND(AC35=0,AND(IIIB!C35=0,IIIC1!C35=0,IIIC2!C35=0,IIID!C35=0)),"",IF(AND(AC35&gt;0,AND(IIIB!C35=0,IIIC1!C35=0,IIIC2!C35=0,IIID!C35=0)),"x",""))</f>
        <v/>
      </c>
    </row>
    <row r="36" spans="1:31" ht="26.1" hidden="1" customHeight="1">
      <c r="A36" s="413" t="s">
        <v>773</v>
      </c>
      <c r="B36" s="414"/>
      <c r="C36" s="412"/>
      <c r="D36" s="412"/>
      <c r="E36" s="412"/>
      <c r="F36" s="489"/>
      <c r="G36" s="414"/>
      <c r="H36" s="489"/>
      <c r="I36" s="414"/>
      <c r="J36" s="489"/>
      <c r="K36" s="412"/>
      <c r="L36" s="488"/>
      <c r="M36" s="412"/>
      <c r="N36" s="488"/>
      <c r="O36" s="412"/>
      <c r="P36" s="489"/>
      <c r="Q36" s="414"/>
      <c r="R36" s="414"/>
      <c r="S36" s="414"/>
      <c r="T36" s="489"/>
      <c r="U36" s="414"/>
      <c r="V36" s="489"/>
      <c r="W36" s="414"/>
      <c r="X36" s="489"/>
      <c r="Y36" s="659"/>
      <c r="Z36" s="686"/>
      <c r="AA36" s="659"/>
      <c r="AB36" s="659"/>
      <c r="AC36" s="664"/>
      <c r="AD36" s="135" t="str">
        <f t="shared" si="0"/>
        <v/>
      </c>
      <c r="AE36" s="135" t="str">
        <f>IF(AND(AC36=0,AND(IIIB!C36=0,IIIC1!C36=0,IIIC2!C36=0,IIID!C36=0)),"",IF(AND(AC36&gt;0,AND(IIIB!C36=0,IIIC1!C36=0,IIIC2!C36=0,IIID!C36=0)),"x",""))</f>
        <v/>
      </c>
    </row>
    <row r="37" spans="1:31" ht="26.1" hidden="1" customHeight="1">
      <c r="A37" s="413" t="s">
        <v>1243</v>
      </c>
      <c r="B37" s="414"/>
      <c r="C37" s="412"/>
      <c r="D37" s="412"/>
      <c r="E37" s="412"/>
      <c r="F37" s="489"/>
      <c r="G37" s="414"/>
      <c r="H37" s="489"/>
      <c r="I37" s="414"/>
      <c r="J37" s="489"/>
      <c r="K37" s="412"/>
      <c r="L37" s="488"/>
      <c r="M37" s="412"/>
      <c r="N37" s="488"/>
      <c r="O37" s="412"/>
      <c r="P37" s="489"/>
      <c r="Q37" s="414"/>
      <c r="R37" s="414"/>
      <c r="S37" s="414"/>
      <c r="T37" s="489"/>
      <c r="U37" s="414"/>
      <c r="V37" s="489"/>
      <c r="W37" s="414"/>
      <c r="X37" s="489"/>
      <c r="Y37" s="659"/>
      <c r="Z37" s="686"/>
      <c r="AA37" s="659"/>
      <c r="AB37" s="659"/>
      <c r="AC37" s="664"/>
      <c r="AD37" s="135" t="str">
        <f t="shared" si="0"/>
        <v/>
      </c>
      <c r="AE37" s="135" t="str">
        <f>IF(AND(AC37=0,AND(IIIB!C37=0,IIIC1!C37=0,IIIC2!C37=0,IIID!C37=0)),"",IF(AND(AC37&gt;0,AND(IIIB!C37=0,IIIC1!C37=0,IIIC2!C37=0,IIID!C37=0)),"x",""))</f>
        <v/>
      </c>
    </row>
    <row r="38" spans="1:31" ht="26.1" hidden="1" customHeight="1">
      <c r="A38" s="413" t="s">
        <v>1244</v>
      </c>
      <c r="B38" s="414"/>
      <c r="C38" s="412"/>
      <c r="D38" s="412"/>
      <c r="E38" s="412"/>
      <c r="F38" s="489"/>
      <c r="G38" s="414"/>
      <c r="H38" s="489"/>
      <c r="I38" s="414"/>
      <c r="J38" s="489"/>
      <c r="K38" s="412"/>
      <c r="L38" s="488"/>
      <c r="M38" s="412"/>
      <c r="N38" s="488"/>
      <c r="O38" s="412"/>
      <c r="P38" s="489"/>
      <c r="Q38" s="414"/>
      <c r="R38" s="414"/>
      <c r="S38" s="414"/>
      <c r="T38" s="489"/>
      <c r="U38" s="414"/>
      <c r="V38" s="489"/>
      <c r="W38" s="414"/>
      <c r="X38" s="489"/>
      <c r="Y38" s="659"/>
      <c r="Z38" s="686"/>
      <c r="AA38" s="659"/>
      <c r="AB38" s="659"/>
      <c r="AC38" s="664"/>
      <c r="AD38" s="135" t="str">
        <f t="shared" si="0"/>
        <v/>
      </c>
      <c r="AE38" s="135" t="str">
        <f>IF(AND(AC38=0,AND(IIIB!C38=0,IIIC1!C38=0,IIIC2!C38=0,IIID!C38=0)),"",IF(AND(AC38&gt;0,AND(IIIB!C38=0,IIIC1!C38=0,IIIC2!C38=0,IIID!C38=0)),"x",""))</f>
        <v/>
      </c>
    </row>
    <row r="39" spans="1:31" ht="26.1" hidden="1" customHeight="1">
      <c r="A39" s="413" t="s">
        <v>844</v>
      </c>
      <c r="B39" s="414"/>
      <c r="C39" s="414"/>
      <c r="D39" s="414"/>
      <c r="E39" s="414"/>
      <c r="F39" s="489"/>
      <c r="G39" s="414"/>
      <c r="H39" s="489"/>
      <c r="I39" s="414"/>
      <c r="J39" s="489"/>
      <c r="K39" s="414"/>
      <c r="L39" s="489"/>
      <c r="M39" s="414"/>
      <c r="N39" s="489"/>
      <c r="O39" s="414"/>
      <c r="P39" s="489"/>
      <c r="Q39" s="414"/>
      <c r="R39" s="414"/>
      <c r="S39" s="414"/>
      <c r="T39" s="489"/>
      <c r="U39" s="414"/>
      <c r="V39" s="489"/>
      <c r="W39" s="414"/>
      <c r="X39" s="489"/>
      <c r="Y39" s="659"/>
      <c r="Z39" s="686"/>
      <c r="AA39" s="659"/>
      <c r="AB39" s="659"/>
      <c r="AC39" s="664"/>
      <c r="AD39" s="135" t="str">
        <f t="shared" si="0"/>
        <v/>
      </c>
      <c r="AE39" s="135" t="str">
        <f>IF(AND(AC39=0,AND(IIIB!C39=0,IIIC1!C39=0,IIIC2!C39=0,IIID!C39=0)),"",IF(AND(AC39&gt;0,AND(IIIB!C39=0,IIIC1!C39=0,IIIC2!C39=0,IIID!C39=0)),"x",""))</f>
        <v/>
      </c>
    </row>
    <row r="40" spans="1:31" ht="26.1" hidden="1" customHeight="1">
      <c r="A40" s="413" t="s">
        <v>849</v>
      </c>
      <c r="B40" s="414"/>
      <c r="C40" s="414"/>
      <c r="D40" s="414"/>
      <c r="E40" s="414"/>
      <c r="F40" s="489"/>
      <c r="G40" s="414"/>
      <c r="H40" s="489"/>
      <c r="I40" s="414"/>
      <c r="J40" s="489"/>
      <c r="K40" s="414"/>
      <c r="L40" s="489"/>
      <c r="M40" s="414"/>
      <c r="N40" s="489"/>
      <c r="O40" s="414"/>
      <c r="P40" s="489"/>
      <c r="Q40" s="414"/>
      <c r="R40" s="414"/>
      <c r="S40" s="414"/>
      <c r="T40" s="489"/>
      <c r="U40" s="414"/>
      <c r="V40" s="489"/>
      <c r="W40" s="414"/>
      <c r="X40" s="489"/>
      <c r="Y40" s="659"/>
      <c r="Z40" s="686"/>
      <c r="AA40" s="659"/>
      <c r="AB40" s="659"/>
      <c r="AC40" s="664"/>
      <c r="AD40" s="135" t="str">
        <f t="shared" si="0"/>
        <v/>
      </c>
      <c r="AE40" s="135" t="str">
        <f>IF(AND(AC40=0,AND(IIIB!C40=0,IIIC1!C40=0,IIIC2!C40=0,IIID!C40=0)),"",IF(AND(AC40&gt;0,AND(IIIB!C40=0,IIIC1!C40=0,IIIC2!C40=0,IIID!C40=0)),"x",""))</f>
        <v/>
      </c>
    </row>
    <row r="41" spans="1:31" ht="26.1" hidden="1" customHeight="1">
      <c r="A41" s="413" t="s">
        <v>859</v>
      </c>
      <c r="B41" s="414"/>
      <c r="C41" s="414"/>
      <c r="D41" s="414"/>
      <c r="E41" s="414"/>
      <c r="F41" s="489"/>
      <c r="G41" s="414"/>
      <c r="H41" s="489"/>
      <c r="I41" s="414"/>
      <c r="J41" s="489"/>
      <c r="K41" s="414"/>
      <c r="L41" s="489"/>
      <c r="M41" s="414"/>
      <c r="N41" s="489"/>
      <c r="O41" s="414"/>
      <c r="P41" s="489"/>
      <c r="Q41" s="414"/>
      <c r="R41" s="414"/>
      <c r="S41" s="414"/>
      <c r="T41" s="489"/>
      <c r="U41" s="414"/>
      <c r="V41" s="489"/>
      <c r="W41" s="414"/>
      <c r="X41" s="489"/>
      <c r="Y41" s="659"/>
      <c r="Z41" s="686"/>
      <c r="AA41" s="659"/>
      <c r="AB41" s="659"/>
      <c r="AC41" s="664"/>
      <c r="AD41" s="135" t="str">
        <f t="shared" si="0"/>
        <v/>
      </c>
      <c r="AE41" s="135" t="str">
        <f>IF(AND(AC41=0,AND(IIIB!C41=0,IIIC1!C41=0,IIIC2!C41=0,IIID!C41=0)),"",IF(AND(AC41&gt;0,AND(IIIB!C41=0,IIIC1!C41=0,IIIC2!C41=0,IIID!C41=0)),"x",""))</f>
        <v/>
      </c>
    </row>
    <row r="42" spans="1:31" ht="26.1" hidden="1" customHeight="1">
      <c r="A42" s="413" t="s">
        <v>871</v>
      </c>
      <c r="B42" s="414"/>
      <c r="C42" s="414"/>
      <c r="D42" s="414"/>
      <c r="E42" s="414"/>
      <c r="F42" s="489"/>
      <c r="G42" s="414"/>
      <c r="H42" s="489"/>
      <c r="I42" s="414"/>
      <c r="J42" s="489"/>
      <c r="K42" s="414"/>
      <c r="L42" s="489"/>
      <c r="M42" s="414"/>
      <c r="N42" s="489"/>
      <c r="O42" s="414"/>
      <c r="P42" s="489"/>
      <c r="Q42" s="414"/>
      <c r="R42" s="414"/>
      <c r="S42" s="414"/>
      <c r="T42" s="489"/>
      <c r="U42" s="414"/>
      <c r="V42" s="489"/>
      <c r="W42" s="414"/>
      <c r="X42" s="489"/>
      <c r="Y42" s="659"/>
      <c r="Z42" s="686"/>
      <c r="AA42" s="659"/>
      <c r="AB42" s="659"/>
      <c r="AC42" s="664"/>
      <c r="AD42" s="135" t="str">
        <f t="shared" si="0"/>
        <v/>
      </c>
      <c r="AE42" s="135" t="str">
        <f>IF(AND(AC42=0,AND(IIIB!C42=0,IIIC1!C42=0,IIIC2!C42=0,IIID!C42=0)),"",IF(AND(AC42&gt;0,AND(IIIB!C42=0,IIIC1!C42=0,IIIC2!C42=0,IIID!C42=0)),"x",""))</f>
        <v/>
      </c>
    </row>
    <row r="43" spans="1:31" ht="26.1" hidden="1" customHeight="1">
      <c r="A43" s="413" t="s">
        <v>1245</v>
      </c>
      <c r="B43" s="414"/>
      <c r="C43" s="414"/>
      <c r="D43" s="414"/>
      <c r="E43" s="414"/>
      <c r="F43" s="489"/>
      <c r="G43" s="414"/>
      <c r="H43" s="489"/>
      <c r="I43" s="414"/>
      <c r="J43" s="489"/>
      <c r="K43" s="414"/>
      <c r="L43" s="489"/>
      <c r="M43" s="414"/>
      <c r="N43" s="489"/>
      <c r="O43" s="414"/>
      <c r="P43" s="489"/>
      <c r="Q43" s="414"/>
      <c r="R43" s="414"/>
      <c r="S43" s="414"/>
      <c r="T43" s="489"/>
      <c r="U43" s="414"/>
      <c r="V43" s="489"/>
      <c r="W43" s="414"/>
      <c r="X43" s="489"/>
      <c r="Y43" s="659"/>
      <c r="Z43" s="686"/>
      <c r="AA43" s="659"/>
      <c r="AB43" s="659"/>
      <c r="AC43" s="664"/>
      <c r="AD43" s="135" t="str">
        <f t="shared" si="0"/>
        <v/>
      </c>
      <c r="AE43" s="135" t="str">
        <f>IF(AND(AC43=0,AND(IIIB!C43=0,IIIC1!C43=0,IIIC2!C43=0,IIID!C43=0)),"",IF(AND(AC43&gt;0,AND(IIIB!C43=0,IIIC1!C43=0,IIIC2!C43=0,IIID!C43=0)),"x",""))</f>
        <v/>
      </c>
    </row>
    <row r="44" spans="1:31" ht="26.1" hidden="1" customHeight="1">
      <c r="A44" s="413" t="s">
        <v>1246</v>
      </c>
      <c r="B44" s="414"/>
      <c r="C44" s="414"/>
      <c r="D44" s="414"/>
      <c r="E44" s="414"/>
      <c r="F44" s="489"/>
      <c r="G44" s="414"/>
      <c r="H44" s="489"/>
      <c r="I44" s="414"/>
      <c r="J44" s="489"/>
      <c r="K44" s="414"/>
      <c r="L44" s="489"/>
      <c r="M44" s="414"/>
      <c r="N44" s="489"/>
      <c r="O44" s="414"/>
      <c r="P44" s="489"/>
      <c r="Q44" s="414"/>
      <c r="R44" s="414"/>
      <c r="S44" s="414"/>
      <c r="T44" s="489"/>
      <c r="U44" s="414"/>
      <c r="V44" s="489"/>
      <c r="W44" s="414"/>
      <c r="X44" s="489"/>
      <c r="Y44" s="659"/>
      <c r="Z44" s="686"/>
      <c r="AA44" s="659"/>
      <c r="AB44" s="659"/>
      <c r="AC44" s="664"/>
      <c r="AD44" s="135" t="str">
        <f t="shared" si="0"/>
        <v/>
      </c>
      <c r="AE44" s="135" t="str">
        <f>IF(AND(AC44=0,AND(IIIB!C44=0,IIIC1!C44=0,IIIC2!C44=0,IIID!C44=0)),"",IF(AND(AC44&gt;0,AND(IIIB!C44=0,IIIC1!C44=0,IIIC2!C44=0,IIID!C44=0)),"x",""))</f>
        <v/>
      </c>
    </row>
    <row r="45" spans="1:31" ht="26.1" hidden="1" customHeight="1">
      <c r="A45" s="413" t="s">
        <v>1247</v>
      </c>
      <c r="B45" s="414"/>
      <c r="C45" s="414"/>
      <c r="D45" s="414"/>
      <c r="E45" s="414"/>
      <c r="F45" s="489"/>
      <c r="G45" s="414"/>
      <c r="H45" s="489"/>
      <c r="I45" s="414"/>
      <c r="J45" s="489"/>
      <c r="K45" s="414"/>
      <c r="L45" s="489"/>
      <c r="M45" s="414"/>
      <c r="N45" s="489"/>
      <c r="O45" s="414"/>
      <c r="P45" s="489"/>
      <c r="Q45" s="414"/>
      <c r="R45" s="414"/>
      <c r="S45" s="414"/>
      <c r="T45" s="489"/>
      <c r="U45" s="414"/>
      <c r="V45" s="489"/>
      <c r="W45" s="414"/>
      <c r="X45" s="489"/>
      <c r="Y45" s="659"/>
      <c r="Z45" s="686"/>
      <c r="AA45" s="659"/>
      <c r="AB45" s="659"/>
      <c r="AC45" s="664"/>
      <c r="AD45" s="135" t="str">
        <f t="shared" si="0"/>
        <v/>
      </c>
      <c r="AE45" s="135" t="str">
        <f>IF(AND(AC45=0,AND(IIIB!C45=0,IIIC1!C45=0,IIIC2!C45=0,IIID!C45=0)),"",IF(AND(AC45&gt;0,AND(IIIB!C45=0,IIIC1!C45=0,IIIC2!C45=0,IIID!C45=0)),"x",""))</f>
        <v/>
      </c>
    </row>
    <row r="46" spans="1:31" ht="26.1" hidden="1" customHeight="1">
      <c r="A46" s="413" t="s">
        <v>902</v>
      </c>
      <c r="B46" s="414"/>
      <c r="C46" s="414"/>
      <c r="D46" s="414"/>
      <c r="E46" s="414"/>
      <c r="F46" s="489"/>
      <c r="G46" s="414"/>
      <c r="H46" s="489"/>
      <c r="I46" s="414"/>
      <c r="J46" s="489"/>
      <c r="K46" s="414"/>
      <c r="L46" s="489"/>
      <c r="M46" s="414"/>
      <c r="N46" s="489"/>
      <c r="O46" s="414"/>
      <c r="P46" s="489"/>
      <c r="Q46" s="414"/>
      <c r="R46" s="414"/>
      <c r="S46" s="414"/>
      <c r="T46" s="489"/>
      <c r="U46" s="414"/>
      <c r="V46" s="489"/>
      <c r="W46" s="414"/>
      <c r="X46" s="489"/>
      <c r="Y46" s="659"/>
      <c r="Z46" s="686"/>
      <c r="AA46" s="659"/>
      <c r="AB46" s="659"/>
      <c r="AC46" s="664"/>
      <c r="AD46" s="135" t="str">
        <f t="shared" si="0"/>
        <v/>
      </c>
      <c r="AE46" s="135" t="str">
        <f>IF(AND(AC46=0,AND(IIIB!C46=0,IIIC1!C46=0,IIIC2!C46=0,IIID!C46=0)),"",IF(AND(AC46&gt;0,AND(IIIB!C46=0,IIIC1!C46=0,IIIC2!C46=0,IIID!C46=0)),"x",""))</f>
        <v/>
      </c>
    </row>
    <row r="47" spans="1:31" ht="26.1" hidden="1" customHeight="1">
      <c r="A47" s="413" t="s">
        <v>1248</v>
      </c>
      <c r="B47" s="414"/>
      <c r="C47" s="414"/>
      <c r="D47" s="414"/>
      <c r="E47" s="414"/>
      <c r="F47" s="489"/>
      <c r="G47" s="414"/>
      <c r="H47" s="489"/>
      <c r="I47" s="414"/>
      <c r="J47" s="489"/>
      <c r="K47" s="414"/>
      <c r="L47" s="489"/>
      <c r="M47" s="414"/>
      <c r="N47" s="489"/>
      <c r="O47" s="414"/>
      <c r="P47" s="489"/>
      <c r="Q47" s="414"/>
      <c r="R47" s="414"/>
      <c r="S47" s="414"/>
      <c r="T47" s="489"/>
      <c r="U47" s="414"/>
      <c r="V47" s="489"/>
      <c r="W47" s="414"/>
      <c r="X47" s="489"/>
      <c r="Y47" s="659"/>
      <c r="Z47" s="686"/>
      <c r="AA47" s="659"/>
      <c r="AB47" s="659"/>
      <c r="AC47" s="664"/>
      <c r="AD47" s="135" t="str">
        <f t="shared" si="0"/>
        <v/>
      </c>
      <c r="AE47" s="135" t="str">
        <f>IF(AND(AC47=0,AND(IIIB!C47=0,IIIC1!C47=0,IIIC2!C47=0,IIID!C47=0)),"",IF(AND(AC47&gt;0,AND(IIIB!C47=0,IIIC1!C47=0,IIIC2!C47=0,IIID!C47=0)),"x",""))</f>
        <v/>
      </c>
    </row>
    <row r="48" spans="1:31" ht="26.1" hidden="1" customHeight="1">
      <c r="A48" s="413" t="s">
        <v>917</v>
      </c>
      <c r="B48" s="414"/>
      <c r="C48" s="414"/>
      <c r="D48" s="414"/>
      <c r="E48" s="414"/>
      <c r="F48" s="489"/>
      <c r="G48" s="414"/>
      <c r="H48" s="489"/>
      <c r="I48" s="414"/>
      <c r="J48" s="489"/>
      <c r="K48" s="414"/>
      <c r="L48" s="489"/>
      <c r="M48" s="414"/>
      <c r="N48" s="489"/>
      <c r="O48" s="414"/>
      <c r="P48" s="489"/>
      <c r="Q48" s="414"/>
      <c r="R48" s="414"/>
      <c r="S48" s="414"/>
      <c r="T48" s="489"/>
      <c r="U48" s="414"/>
      <c r="V48" s="489"/>
      <c r="W48" s="414"/>
      <c r="X48" s="489"/>
      <c r="Y48" s="659"/>
      <c r="Z48" s="686"/>
      <c r="AA48" s="659"/>
      <c r="AB48" s="659"/>
      <c r="AC48" s="664"/>
      <c r="AD48" s="135" t="str">
        <f t="shared" si="0"/>
        <v/>
      </c>
      <c r="AE48" s="135" t="str">
        <f>IF(AND(AC48=0,AND(IIIB!C48=0,IIIC1!C48=0,IIIC2!C48=0,IIID!C48=0)),"",IF(AND(AC48&gt;0,AND(IIIB!C48=0,IIIC1!C48=0,IIIC2!C48=0,IIID!C48=0)),"x",""))</f>
        <v/>
      </c>
    </row>
    <row r="49" spans="1:31" ht="26.1" hidden="1" customHeight="1">
      <c r="A49" s="131" t="s">
        <v>1249</v>
      </c>
      <c r="B49" s="414"/>
      <c r="C49" s="414"/>
      <c r="D49" s="414"/>
      <c r="E49" s="414"/>
      <c r="F49" s="489"/>
      <c r="G49" s="414"/>
      <c r="H49" s="489"/>
      <c r="I49" s="414"/>
      <c r="J49" s="489"/>
      <c r="K49" s="414"/>
      <c r="L49" s="489"/>
      <c r="M49" s="414"/>
      <c r="N49" s="489"/>
      <c r="O49" s="414"/>
      <c r="P49" s="489"/>
      <c r="Q49" s="414"/>
      <c r="R49" s="414"/>
      <c r="S49" s="414"/>
      <c r="T49" s="489"/>
      <c r="U49" s="414"/>
      <c r="V49" s="489"/>
      <c r="W49" s="414"/>
      <c r="X49" s="489"/>
      <c r="Y49" s="659"/>
      <c r="Z49" s="686"/>
      <c r="AA49" s="659"/>
      <c r="AB49" s="659"/>
      <c r="AC49" s="664"/>
      <c r="AD49" s="135" t="str">
        <f t="shared" si="0"/>
        <v/>
      </c>
      <c r="AE49" s="135" t="str">
        <f>IF(AND(AC49=0,AND(IIIB!C49=0,IIIC1!C49=0,IIIC2!C49=0,IIID!C49=0)),"",IF(AND(AC49&gt;0,AND(IIIB!C49=0,IIIC1!C49=0,IIIC2!C49=0,IIID!C49=0)),"x",""))</f>
        <v/>
      </c>
    </row>
    <row r="50" spans="1:31" ht="26.1" hidden="1" customHeight="1">
      <c r="A50" s="131" t="s">
        <v>1250</v>
      </c>
      <c r="B50" s="414"/>
      <c r="C50" s="414"/>
      <c r="D50" s="414"/>
      <c r="E50" s="414"/>
      <c r="F50" s="489"/>
      <c r="G50" s="414"/>
      <c r="H50" s="489"/>
      <c r="I50" s="414"/>
      <c r="J50" s="489"/>
      <c r="K50" s="414"/>
      <c r="L50" s="489"/>
      <c r="M50" s="414"/>
      <c r="N50" s="489"/>
      <c r="O50" s="414"/>
      <c r="P50" s="489"/>
      <c r="Q50" s="414"/>
      <c r="R50" s="414"/>
      <c r="S50" s="414"/>
      <c r="T50" s="489"/>
      <c r="U50" s="414"/>
      <c r="V50" s="489"/>
      <c r="W50" s="414"/>
      <c r="X50" s="489"/>
      <c r="Y50" s="659"/>
      <c r="Z50" s="686"/>
      <c r="AA50" s="659"/>
      <c r="AB50" s="659"/>
      <c r="AC50" s="664"/>
      <c r="AD50" s="135" t="str">
        <f t="shared" si="0"/>
        <v/>
      </c>
      <c r="AE50" s="135" t="str">
        <f>IF(AND(AC50=0,AND(IIIB!C50=0,IIIC1!C50=0,IIIC2!C50=0,IIID!C50=0)),"",IF(AND(AC50&gt;0,AND(IIIB!C50=0,IIIC1!C50=0,IIIC2!C50=0,IIID!C50=0)),"x",""))</f>
        <v/>
      </c>
    </row>
    <row r="51" spans="1:31" ht="26.1" hidden="1" customHeight="1">
      <c r="A51" s="131" t="s">
        <v>1251</v>
      </c>
      <c r="B51" s="414"/>
      <c r="C51" s="414"/>
      <c r="D51" s="414"/>
      <c r="E51" s="414"/>
      <c r="F51" s="489"/>
      <c r="G51" s="414"/>
      <c r="H51" s="489"/>
      <c r="I51" s="414"/>
      <c r="J51" s="489"/>
      <c r="K51" s="414"/>
      <c r="L51" s="489"/>
      <c r="M51" s="414"/>
      <c r="N51" s="489"/>
      <c r="O51" s="414"/>
      <c r="P51" s="489"/>
      <c r="Q51" s="414"/>
      <c r="R51" s="414"/>
      <c r="S51" s="414"/>
      <c r="T51" s="489"/>
      <c r="U51" s="414"/>
      <c r="V51" s="489"/>
      <c r="W51" s="414"/>
      <c r="X51" s="489"/>
      <c r="Y51" s="659"/>
      <c r="Z51" s="686"/>
      <c r="AA51" s="659"/>
      <c r="AB51" s="659"/>
      <c r="AC51" s="664"/>
      <c r="AD51" s="135" t="str">
        <f t="shared" si="0"/>
        <v/>
      </c>
      <c r="AE51" s="135" t="str">
        <f>IF(AND(AC51=0,AND(IIIB!C51=0,IIIC1!C51=0,IIIC2!C51=0,IIID!C51=0)),"",IF(AND(AC51&gt;0,AND(IIIB!C51=0,IIIC1!C51=0,IIIC2!C51=0,IIID!C51=0)),"x",""))</f>
        <v/>
      </c>
    </row>
    <row r="52" spans="1:31" ht="26.1" hidden="1" customHeight="1">
      <c r="A52" s="131" t="s">
        <v>1252</v>
      </c>
      <c r="B52" s="414"/>
      <c r="C52" s="414"/>
      <c r="D52" s="414"/>
      <c r="E52" s="414"/>
      <c r="F52" s="489"/>
      <c r="G52" s="414"/>
      <c r="H52" s="489"/>
      <c r="I52" s="414"/>
      <c r="J52" s="489"/>
      <c r="K52" s="414"/>
      <c r="L52" s="489"/>
      <c r="M52" s="414"/>
      <c r="N52" s="489"/>
      <c r="O52" s="414"/>
      <c r="P52" s="414"/>
      <c r="Q52" s="414"/>
      <c r="R52" s="414"/>
      <c r="S52" s="414"/>
      <c r="T52" s="489"/>
      <c r="U52" s="414"/>
      <c r="V52" s="489"/>
      <c r="W52" s="414"/>
      <c r="X52" s="489"/>
      <c r="Y52" s="659"/>
      <c r="Z52" s="686"/>
      <c r="AA52" s="659"/>
      <c r="AB52" s="659"/>
      <c r="AC52" s="664"/>
      <c r="AD52" s="135" t="str">
        <f t="shared" si="0"/>
        <v/>
      </c>
      <c r="AE52" s="135" t="str">
        <f>IF(AND(AC52=0,AND(IIIB!C52=0,IIIC1!C52=0,IIIC2!C52=0,IIID!C52=0)),"",IF(AND(AC52&gt;0,AND(IIIB!C52=0,IIIC1!C52=0,IIIC2!C52=0,IIID!C52=0)),"x",""))</f>
        <v/>
      </c>
    </row>
    <row r="53" spans="1:31" ht="26.1" hidden="1" customHeight="1">
      <c r="A53" s="131" t="s">
        <v>1253</v>
      </c>
      <c r="B53" s="414"/>
      <c r="C53" s="414"/>
      <c r="D53" s="414"/>
      <c r="E53" s="414"/>
      <c r="F53" s="489"/>
      <c r="G53" s="414"/>
      <c r="H53" s="489"/>
      <c r="I53" s="414"/>
      <c r="J53" s="489"/>
      <c r="K53" s="414"/>
      <c r="L53" s="489"/>
      <c r="M53" s="414"/>
      <c r="N53" s="489"/>
      <c r="O53" s="414"/>
      <c r="P53" s="414"/>
      <c r="Q53" s="414"/>
      <c r="R53" s="414"/>
      <c r="S53" s="414"/>
      <c r="T53" s="489"/>
      <c r="U53" s="414"/>
      <c r="V53" s="489"/>
      <c r="W53" s="414"/>
      <c r="X53" s="489"/>
      <c r="Y53" s="659"/>
      <c r="Z53" s="686"/>
      <c r="AA53" s="659"/>
      <c r="AB53" s="659"/>
      <c r="AC53" s="664"/>
      <c r="AD53" s="135" t="str">
        <f t="shared" si="0"/>
        <v/>
      </c>
      <c r="AE53" s="135" t="str">
        <f>IF(AND(AC53=0,AND(IIIB!C53=0,IIIC1!C53=0,IIIC2!C53=0,IIID!C53=0)),"",IF(AND(AC53&gt;0,AND(IIIB!C53=0,IIIC1!C53=0,IIIC2!C53=0,IIID!C53=0)),"x",""))</f>
        <v/>
      </c>
    </row>
    <row r="54" spans="1:31" ht="26.1" hidden="1" customHeight="1">
      <c r="A54" s="131" t="s">
        <v>1254</v>
      </c>
      <c r="B54" s="414"/>
      <c r="C54" s="414"/>
      <c r="D54" s="414"/>
      <c r="E54" s="414"/>
      <c r="F54" s="489"/>
      <c r="G54" s="414"/>
      <c r="H54" s="489"/>
      <c r="I54" s="414"/>
      <c r="J54" s="489"/>
      <c r="K54" s="414"/>
      <c r="L54" s="489"/>
      <c r="M54" s="414"/>
      <c r="N54" s="489"/>
      <c r="O54" s="414"/>
      <c r="P54" s="414"/>
      <c r="Q54" s="414"/>
      <c r="R54" s="414"/>
      <c r="S54" s="414"/>
      <c r="T54" s="489"/>
      <c r="U54" s="414"/>
      <c r="V54" s="489"/>
      <c r="W54" s="414"/>
      <c r="X54" s="489"/>
      <c r="Y54" s="659"/>
      <c r="Z54" s="686"/>
      <c r="AA54" s="659"/>
      <c r="AB54" s="659"/>
      <c r="AC54" s="664"/>
      <c r="AD54" s="135" t="str">
        <f t="shared" si="0"/>
        <v/>
      </c>
      <c r="AE54" s="135" t="str">
        <f>IF(AND(AC54=0,AND(IIIB!C54=0,IIIC1!C54=0,IIIC2!C54=0,IIID!C54=0)),"",IF(AND(AC54&gt;0,AND(IIIB!C54=0,IIIC1!C54=0,IIIC2!C54=0,IIID!C54=0)),"x",""))</f>
        <v/>
      </c>
    </row>
    <row r="55" spans="1:31" ht="26.1" hidden="1" customHeight="1">
      <c r="A55" s="131" t="s">
        <v>1255</v>
      </c>
      <c r="B55" s="414"/>
      <c r="C55" s="414"/>
      <c r="D55" s="414"/>
      <c r="E55" s="414"/>
      <c r="F55" s="489"/>
      <c r="G55" s="414"/>
      <c r="H55" s="489"/>
      <c r="I55" s="414"/>
      <c r="J55" s="489"/>
      <c r="K55" s="414"/>
      <c r="L55" s="489"/>
      <c r="M55" s="414"/>
      <c r="N55" s="489"/>
      <c r="O55" s="414"/>
      <c r="P55" s="414"/>
      <c r="Q55" s="414"/>
      <c r="R55" s="414"/>
      <c r="S55" s="414"/>
      <c r="T55" s="489"/>
      <c r="U55" s="414"/>
      <c r="V55" s="489"/>
      <c r="W55" s="414"/>
      <c r="X55" s="489"/>
      <c r="Y55" s="659"/>
      <c r="Z55" s="686"/>
      <c r="AA55" s="659"/>
      <c r="AB55" s="659"/>
      <c r="AC55" s="664"/>
      <c r="AD55" s="135" t="str">
        <f t="shared" si="0"/>
        <v/>
      </c>
      <c r="AE55" s="135" t="str">
        <f>IF(AND(AC55=0,AND(IIIB!C55=0,IIIC1!C55=0,IIIC2!C55=0,IIID!C55=0)),"",IF(AND(AC55&gt;0,AND(IIIB!C55=0,IIIC1!C55=0,IIIC2!C55=0,IIID!C55=0)),"x",""))</f>
        <v/>
      </c>
    </row>
    <row r="56" spans="1:31" ht="26.1" hidden="1" customHeight="1">
      <c r="A56" s="131" t="s">
        <v>1256</v>
      </c>
      <c r="B56" s="424"/>
      <c r="C56" s="414"/>
      <c r="D56" s="414"/>
      <c r="E56" s="414"/>
      <c r="F56" s="489"/>
      <c r="G56" s="414"/>
      <c r="H56" s="489"/>
      <c r="I56" s="414"/>
      <c r="J56" s="489"/>
      <c r="K56" s="414"/>
      <c r="L56" s="489"/>
      <c r="M56" s="414"/>
      <c r="N56" s="489"/>
      <c r="O56" s="414"/>
      <c r="P56" s="414"/>
      <c r="Q56" s="414"/>
      <c r="R56" s="489"/>
      <c r="S56" s="414"/>
      <c r="T56" s="489"/>
      <c r="U56" s="414"/>
      <c r="V56" s="489"/>
      <c r="W56" s="414"/>
      <c r="X56" s="489"/>
      <c r="Y56" s="659"/>
      <c r="Z56" s="686"/>
      <c r="AA56" s="659"/>
      <c r="AB56" s="659"/>
      <c r="AC56" s="664"/>
      <c r="AD56" s="135" t="str">
        <f t="shared" si="0"/>
        <v/>
      </c>
      <c r="AE56" s="135" t="str">
        <f>IF(AND(AC56=0,AND(IIIB!C56=0,IIIC1!C56=0,IIIC2!C56=0,IIID!C56=0)),"",IF(AND(AC56&gt;0,AND(IIIB!C56=0,IIIC1!C56=0,IIIC2!C56=0,IIID!C56=0)),"x",""))</f>
        <v/>
      </c>
    </row>
    <row r="57" spans="1:31" ht="26.1" hidden="1" customHeight="1">
      <c r="A57" s="131" t="s">
        <v>1257</v>
      </c>
      <c r="B57" s="424"/>
      <c r="C57" s="414"/>
      <c r="D57" s="414"/>
      <c r="E57" s="414"/>
      <c r="F57" s="489"/>
      <c r="G57" s="414"/>
      <c r="H57" s="489"/>
      <c r="I57" s="414"/>
      <c r="J57" s="489"/>
      <c r="K57" s="414"/>
      <c r="L57" s="489"/>
      <c r="M57" s="414"/>
      <c r="N57" s="489"/>
      <c r="O57" s="414"/>
      <c r="P57" s="414"/>
      <c r="Q57" s="414"/>
      <c r="R57" s="489"/>
      <c r="S57" s="414"/>
      <c r="T57" s="489"/>
      <c r="U57" s="414"/>
      <c r="V57" s="489"/>
      <c r="W57" s="414"/>
      <c r="X57" s="489"/>
      <c r="Y57" s="659"/>
      <c r="Z57" s="686"/>
      <c r="AA57" s="659"/>
      <c r="AB57" s="659"/>
      <c r="AC57" s="664"/>
      <c r="AD57" s="135" t="str">
        <f t="shared" si="0"/>
        <v/>
      </c>
      <c r="AE57" s="135" t="str">
        <f>IF(AND(AC57=0,AND(IIIB!C57=0,IIIC1!C57=0,IIIC2!C57=0,IIID!C57=0)),"",IF(AND(AC57&gt;0,AND(IIIB!C57=0,IIIC1!C57=0,IIIC2!C57=0,IIID!C57=0)),"x",""))</f>
        <v/>
      </c>
    </row>
    <row r="58" spans="1:31" ht="26.1" hidden="1" customHeight="1">
      <c r="A58" s="131" t="s">
        <v>1258</v>
      </c>
      <c r="B58" s="424"/>
      <c r="C58" s="414"/>
      <c r="D58" s="414"/>
      <c r="E58" s="414"/>
      <c r="F58" s="489"/>
      <c r="G58" s="414"/>
      <c r="H58" s="489"/>
      <c r="I58" s="414"/>
      <c r="J58" s="489"/>
      <c r="K58" s="414"/>
      <c r="L58" s="489"/>
      <c r="M58" s="414"/>
      <c r="N58" s="489"/>
      <c r="O58" s="414"/>
      <c r="P58" s="414"/>
      <c r="Q58" s="414"/>
      <c r="R58" s="489"/>
      <c r="S58" s="414"/>
      <c r="T58" s="489"/>
      <c r="U58" s="414"/>
      <c r="V58" s="489"/>
      <c r="W58" s="414"/>
      <c r="X58" s="489"/>
      <c r="Y58" s="659"/>
      <c r="Z58" s="686"/>
      <c r="AA58" s="659"/>
      <c r="AB58" s="659"/>
      <c r="AC58" s="664"/>
      <c r="AD58" s="135" t="str">
        <f t="shared" si="0"/>
        <v/>
      </c>
      <c r="AE58" s="135" t="str">
        <f>IF(AND(AC58=0,AND(IIIB!C58=0,IIIC1!C58=0,IIIC2!C58=0,IIID!C58=0)),"",IF(AND(AC58&gt;0,AND(IIIB!C58=0,IIIC1!C58=0,IIIC2!C58=0,IIID!C58=0)),"x",""))</f>
        <v/>
      </c>
    </row>
    <row r="59" spans="1:31"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659"/>
      <c r="Z59" s="686"/>
      <c r="AA59" s="659"/>
      <c r="AB59" s="659"/>
      <c r="AC59" s="664"/>
      <c r="AD59" s="135" t="str">
        <f t="shared" si="0"/>
        <v/>
      </c>
      <c r="AE59" s="135" t="str">
        <f>IF(AND(AC59=0,AND(IIIB!C59=0,IIIC1!C59=0,IIIC2!C59=0,IIID!C59=0)),"",IF(AND(AC59&gt;0,AND(IIIB!C59=0,IIIC1!C59=0,IIIC2!C59=0,IIID!C59=0)),"x",""))</f>
        <v/>
      </c>
    </row>
    <row r="60" spans="1:31"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659"/>
      <c r="Z60" s="686"/>
      <c r="AA60" s="659"/>
      <c r="AB60" s="659"/>
      <c r="AC60" s="664"/>
      <c r="AD60" s="135" t="str">
        <f t="shared" si="0"/>
        <v/>
      </c>
      <c r="AE60" s="135" t="str">
        <f>IF(AND(AC60=0,AND(IIIB!C60=0,IIIC1!C60=0,IIIC2!C60=0,IIID!C60=0)),"",IF(AND(AC60&gt;0,AND(IIIB!C60=0,IIIC1!C60=0,IIIC2!C60=0,IIID!C60=0)),"x",""))</f>
        <v/>
      </c>
    </row>
    <row r="61" spans="1:31"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659"/>
      <c r="Z61" s="686"/>
      <c r="AA61" s="659"/>
      <c r="AB61" s="659"/>
      <c r="AC61" s="664"/>
      <c r="AD61" s="135" t="str">
        <f t="shared" si="0"/>
        <v/>
      </c>
      <c r="AE61" s="135" t="str">
        <f>IF(AND(AC61=0,AND(IIIB!C61=0,IIIC1!C61=0,IIIC2!C61=0,IIID!C61=0)),"",IF(AND(AC61&gt;0,AND(IIIB!C61=0,IIIC1!C61=0,IIIC2!C61=0,IIID!C61=0)),"x",""))</f>
        <v/>
      </c>
    </row>
    <row r="62" spans="1:31" ht="26.1" customHeight="1" thickBot="1">
      <c r="A62" s="415" t="s">
        <v>1101</v>
      </c>
      <c r="B62" s="416">
        <f>+SUM(B7:B61)</f>
        <v>0</v>
      </c>
      <c r="C62" s="416">
        <f t="shared" ref="C62:AC62" si="13">+SUM(C7:C61)</f>
        <v>0</v>
      </c>
      <c r="D62" s="416">
        <f t="shared" si="13"/>
        <v>0</v>
      </c>
      <c r="E62" s="416">
        <f t="shared" si="13"/>
        <v>0</v>
      </c>
      <c r="F62" s="416">
        <f t="shared" si="13"/>
        <v>0</v>
      </c>
      <c r="G62" s="416">
        <f t="shared" si="13"/>
        <v>0</v>
      </c>
      <c r="H62" s="416">
        <f t="shared" si="13"/>
        <v>0</v>
      </c>
      <c r="I62" s="416">
        <f t="shared" si="13"/>
        <v>0</v>
      </c>
      <c r="J62" s="416">
        <f t="shared" si="13"/>
        <v>0</v>
      </c>
      <c r="K62" s="416">
        <f t="shared" si="13"/>
        <v>0</v>
      </c>
      <c r="L62" s="416">
        <f t="shared" si="13"/>
        <v>0</v>
      </c>
      <c r="M62" s="416">
        <f t="shared" si="13"/>
        <v>0</v>
      </c>
      <c r="N62" s="416">
        <f t="shared" si="13"/>
        <v>0</v>
      </c>
      <c r="O62" s="416">
        <f t="shared" si="13"/>
        <v>0</v>
      </c>
      <c r="P62" s="416">
        <f t="shared" si="13"/>
        <v>0</v>
      </c>
      <c r="Q62" s="416">
        <f t="shared" si="13"/>
        <v>0</v>
      </c>
      <c r="R62" s="416">
        <f t="shared" si="13"/>
        <v>0</v>
      </c>
      <c r="S62" s="416">
        <f t="shared" si="13"/>
        <v>0</v>
      </c>
      <c r="T62" s="416">
        <f t="shared" si="13"/>
        <v>0</v>
      </c>
      <c r="U62" s="416">
        <f t="shared" si="13"/>
        <v>0</v>
      </c>
      <c r="V62" s="416">
        <f t="shared" si="13"/>
        <v>0</v>
      </c>
      <c r="W62" s="416">
        <f t="shared" si="13"/>
        <v>0</v>
      </c>
      <c r="X62" s="416">
        <f t="shared" si="13"/>
        <v>0</v>
      </c>
      <c r="Y62" s="661">
        <f t="shared" si="13"/>
        <v>0</v>
      </c>
      <c r="Z62" s="665">
        <f t="shared" si="13"/>
        <v>0</v>
      </c>
      <c r="AA62" s="666">
        <f t="shared" si="13"/>
        <v>0</v>
      </c>
      <c r="AB62" s="666">
        <f t="shared" si="13"/>
        <v>0</v>
      </c>
      <c r="AC62" s="667">
        <f t="shared" si="13"/>
        <v>0</v>
      </c>
    </row>
    <row r="63" spans="1:31">
      <c r="C63" s="132"/>
      <c r="D63" s="132"/>
      <c r="E63" s="132"/>
      <c r="F63" s="132"/>
      <c r="G63" s="132"/>
      <c r="H63" s="132"/>
      <c r="I63" s="132"/>
      <c r="J63" s="132"/>
      <c r="M63" s="132"/>
      <c r="N63" s="132"/>
      <c r="O63" s="132"/>
      <c r="P63" s="132"/>
      <c r="Q63" s="132"/>
      <c r="R63" s="132"/>
      <c r="S63" s="132"/>
      <c r="T63" s="132"/>
      <c r="U63" s="132"/>
      <c r="V63" s="132"/>
    </row>
    <row r="64" spans="1:31">
      <c r="B64" s="133"/>
    </row>
    <row r="65" spans="2:27">
      <c r="B65" s="134"/>
      <c r="W65" s="132"/>
      <c r="X65" s="132"/>
      <c r="Y65" s="132"/>
      <c r="Z65" s="132"/>
      <c r="AA65" s="132"/>
    </row>
    <row r="68" spans="2:27">
      <c r="B68" s="134"/>
    </row>
    <row r="70" spans="2:27">
      <c r="B70" s="84"/>
    </row>
    <row r="71" spans="2:27" ht="13.8">
      <c r="B71" s="136"/>
    </row>
  </sheetData>
  <sheetProtection algorithmName="SHA-512" hashValue="U4ReHCvsTBwzL0/cGwnxZDGUeIhG+3MM8a+ElVVbG7xpRTih7uLtVRj5dSy1B7/nndABEmmoZcvqU6VTBmrnIQ==" saltValue="TKqQOYPVlkEa7GGKfoP6Jg==" spinCount="100000" sheet="1" objects="1" scenarios="1"/>
  <conditionalFormatting sqref="G1:H1">
    <cfRule type="containsText" dxfId="32" priority="1" operator="containsText" text="Errors">
      <formula>NOT(ISERROR(SEARCH("Errors",G1)))</formula>
    </cfRule>
  </conditionalFormatting>
  <dataValidations count="4">
    <dataValidation type="whole" allowBlank="1" showInputMessage="1" showErrorMessage="1" errorTitle="Data Validation" error="Please enter a whole number - do not use cents." sqref="Z11:AC11 Z15:AC15 Z19:AC19" xr:uid="{9C8E51FE-B707-4E48-B26F-D874AC336D81}">
      <formula1>-10000000000</formula1>
      <formula2>10000000000</formula2>
    </dataValidation>
    <dataValidation type="whole" allowBlank="1" showInputMessage="1" showErrorMessage="1" errorTitle="Data Validation" error="Please enter a whole number, do not use cents." sqref="J33:O33 C8:E38 V11:Y11 K8:O32 P11:Q11 K34:O38 V15:Y15 P15:Q15 V19:Y19 P19:Q19" xr:uid="{047C4D44-9A30-4CE0-A5C4-D114238B67C1}">
      <formula1>-10000000000</formula1>
      <formula2>10000000000</formula2>
    </dataValidation>
    <dataValidation type="whole" allowBlank="1" showInputMessage="1" showErrorMessage="1" errorTitle="Data Validation" error="Please enter a whole number between 0 and 2147483647." sqref="B8:B55 J34:J61 B62:AC62 B7:Q7 J8:J32 F8:I61 C39:E61 P8:Q10 K39:O61 V7:AC10 V20:AC61 P12:Q14 V12:AC14 V16:AC18 R7:U61 P16:Q18 P20:Q61" xr:uid="{1CEE360E-5D88-4B53-94F1-C11193C6F489}">
      <formula1>0</formula1>
      <formula2>10000000000</formula2>
    </dataValidation>
    <dataValidation type="list" showInputMessage="1" showErrorMessage="1" sqref="A2" xr:uid="{525E141C-89FF-446E-941F-9D593576A377}">
      <formula1>CAU</formula1>
    </dataValidation>
  </dataValidations>
  <pageMargins left="0.5" right="0.5" top="0.75" bottom="1" header="0.5" footer="0.5"/>
  <pageSetup scale="91" fitToWidth="2" fitToHeight="2" orientation="landscape" r:id="rId1"/>
  <headerFooter>
    <oddFooter>&amp;R&amp;A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6A789-AEC6-4424-BEBE-0E8831852FE7}">
  <sheetPr>
    <tabColor theme="8" tint="0.39997558519241921"/>
    <pageSetUpPr fitToPage="1"/>
  </sheetPr>
  <dimension ref="A1:AG71"/>
  <sheetViews>
    <sheetView workbookViewId="0">
      <pane xSplit="6" ySplit="6" topLeftCell="G7" activePane="bottomRight" state="frozen"/>
      <selection activeCell="D14" sqref="D14"/>
      <selection pane="topRight" activeCell="D14" sqref="D14"/>
      <selection pane="bottomLeft" activeCell="D14" sqref="D14"/>
      <selection pane="bottomRight" activeCell="P34" sqref="P34:Q37"/>
    </sheetView>
  </sheetViews>
  <sheetFormatPr defaultColWidth="8.88671875" defaultRowHeight="13.2"/>
  <cols>
    <col min="1" max="1" width="29" style="121" customWidth="1"/>
    <col min="2" max="6" width="15.6640625" style="121" hidden="1" customWidth="1"/>
    <col min="7" max="7" width="16.33203125" style="121" customWidth="1"/>
    <col min="8" max="8" width="15.6640625" style="121" hidden="1" customWidth="1"/>
    <col min="9" max="9" width="13.88671875" style="121" customWidth="1"/>
    <col min="10" max="15" width="15.6640625" style="121" hidden="1" customWidth="1"/>
    <col min="16" max="16" width="14.77734375" style="121" customWidth="1"/>
    <col min="17" max="17" width="15.6640625" style="121" customWidth="1"/>
    <col min="18" max="21" width="15.6640625" style="121" hidden="1" customWidth="1"/>
    <col min="22" max="25" width="15.6640625" style="121" customWidth="1"/>
    <col min="26" max="26" width="21.77734375" style="121" customWidth="1"/>
    <col min="27" max="27" width="21.44140625" style="121" customWidth="1"/>
    <col min="28" max="28" width="20.88671875" style="121" customWidth="1"/>
    <col min="29" max="29" width="22.88671875" style="121" customWidth="1"/>
    <col min="30" max="30" width="2.5546875" style="135" customWidth="1"/>
    <col min="31" max="31" width="34.88671875" style="121" customWidth="1"/>
    <col min="32" max="32" width="73.5546875" style="121" customWidth="1"/>
    <col min="33" max="16384" width="8.88671875" style="121"/>
  </cols>
  <sheetData>
    <row r="1" spans="1:33" ht="13.8" thickBot="1">
      <c r="A1" s="119" t="s">
        <v>1595</v>
      </c>
      <c r="B1" s="138"/>
      <c r="G1" s="149" t="str">
        <f>IF('Compliance Issues'!H3="x","Errors exist, see the Compliance Issues tab.","")</f>
        <v/>
      </c>
      <c r="H1" s="149"/>
      <c r="I1" s="122"/>
      <c r="J1" s="123"/>
      <c r="M1" s="123"/>
      <c r="N1" s="123"/>
      <c r="O1" s="123"/>
      <c r="P1" s="123"/>
      <c r="Q1" s="123"/>
      <c r="R1" s="123"/>
      <c r="S1" s="123"/>
      <c r="T1" s="123"/>
      <c r="U1" s="123"/>
      <c r="V1" s="123"/>
      <c r="W1" s="123"/>
      <c r="X1" s="123"/>
      <c r="Y1" s="123"/>
      <c r="Z1" s="123"/>
      <c r="AA1" s="123"/>
    </row>
    <row r="2" spans="1:33" ht="16.2" thickBot="1">
      <c r="A2" s="117">
        <f>IIIB!A2</f>
        <v>0</v>
      </c>
      <c r="B2" s="120"/>
      <c r="C2" s="124" t="str">
        <f>IIIB!C2</f>
        <v>January 2021</v>
      </c>
      <c r="G2" s="125" t="str">
        <f ca="1">LOOKUP(C2,'Addl Info'!A21:A34,'Addl Info'!F21:F35)</f>
        <v>Non-Submission Period</v>
      </c>
      <c r="H2" s="503"/>
      <c r="I2" s="126">
        <f ca="1">IF(G2="Non-Submission Period",0,LOOKUP(A2,'COVID Funds'!A5:A125,'COVID Funds'!G5:G125))</f>
        <v>0</v>
      </c>
      <c r="J2" s="496"/>
      <c r="M2" s="123"/>
      <c r="N2" s="123"/>
      <c r="O2" s="123"/>
      <c r="P2" s="123"/>
      <c r="Q2" s="123"/>
      <c r="R2" s="123"/>
      <c r="S2" s="123"/>
      <c r="T2" s="123"/>
      <c r="U2" s="123"/>
      <c r="V2" s="123"/>
      <c r="W2" s="123"/>
      <c r="X2" s="123"/>
      <c r="Y2" s="123"/>
      <c r="Z2" s="123"/>
      <c r="AA2" s="123"/>
    </row>
    <row r="3" spans="1:33">
      <c r="G3" s="127" t="s">
        <v>1225</v>
      </c>
      <c r="H3" s="127"/>
      <c r="I3" s="128">
        <f ca="1">I2-Q62</f>
        <v>0</v>
      </c>
      <c r="J3" s="497"/>
      <c r="M3" s="123"/>
      <c r="N3" s="123"/>
      <c r="O3" s="123"/>
      <c r="P3" s="123"/>
      <c r="Q3" s="123"/>
      <c r="R3" s="123"/>
      <c r="S3" s="123"/>
      <c r="T3" s="123"/>
      <c r="U3" s="123"/>
      <c r="V3" s="123"/>
      <c r="W3" s="123"/>
      <c r="X3" s="123"/>
      <c r="Y3" s="123"/>
      <c r="Z3" s="123"/>
      <c r="AA3" s="123"/>
    </row>
    <row r="4" spans="1:33">
      <c r="G4" s="125"/>
      <c r="H4" s="503"/>
      <c r="I4" s="126"/>
      <c r="M4" s="123"/>
      <c r="N4" s="123"/>
      <c r="O4" s="123"/>
      <c r="P4" s="123"/>
      <c r="Q4" s="123"/>
      <c r="R4" s="123"/>
      <c r="S4" s="123"/>
      <c r="T4" s="123"/>
      <c r="U4" s="123"/>
      <c r="V4" s="123"/>
      <c r="W4" s="123"/>
      <c r="X4" s="123"/>
      <c r="Y4" s="123"/>
      <c r="Z4" s="123"/>
      <c r="AA4" s="123"/>
    </row>
    <row r="5" spans="1:33" ht="13.8" thickBot="1">
      <c r="G5" s="127"/>
      <c r="H5" s="127"/>
      <c r="I5" s="128"/>
      <c r="M5" s="129"/>
      <c r="N5" s="129"/>
      <c r="O5" s="129"/>
      <c r="P5" s="129"/>
      <c r="Q5" s="129"/>
      <c r="R5" s="129"/>
      <c r="S5" s="129"/>
      <c r="T5" s="129"/>
      <c r="U5" s="129"/>
      <c r="V5" s="129"/>
      <c r="W5" s="129"/>
      <c r="X5" s="129"/>
      <c r="Y5" s="130"/>
      <c r="Z5" s="123"/>
      <c r="AA5" s="123"/>
    </row>
    <row r="6" spans="1:33" ht="77.099999999999994" customHeight="1">
      <c r="A6" s="539" t="s">
        <v>1226</v>
      </c>
      <c r="B6" s="539" t="s">
        <v>1454</v>
      </c>
      <c r="C6" s="539" t="s">
        <v>1455</v>
      </c>
      <c r="D6" s="539" t="s">
        <v>1227</v>
      </c>
      <c r="E6" s="539" t="s">
        <v>1228</v>
      </c>
      <c r="F6" s="539" t="s">
        <v>1430</v>
      </c>
      <c r="G6" s="539"/>
      <c r="H6" s="539" t="s">
        <v>1431</v>
      </c>
      <c r="I6" s="539"/>
      <c r="J6" s="539" t="s">
        <v>1432</v>
      </c>
      <c r="K6" s="539" t="s">
        <v>1433</v>
      </c>
      <c r="L6" s="539" t="s">
        <v>1434</v>
      </c>
      <c r="M6" s="539" t="s">
        <v>1229</v>
      </c>
      <c r="N6" s="539" t="s">
        <v>1435</v>
      </c>
      <c r="O6" s="539" t="s">
        <v>1084</v>
      </c>
      <c r="P6" s="721" t="s">
        <v>1593</v>
      </c>
      <c r="Q6" s="721" t="s">
        <v>1594</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c r="AE6" s="557" t="s">
        <v>1518</v>
      </c>
      <c r="AF6" s="557" t="s">
        <v>1516</v>
      </c>
    </row>
    <row r="7" spans="1:33" ht="26.1" customHeight="1">
      <c r="A7" s="675" t="s">
        <v>357</v>
      </c>
      <c r="B7" s="414"/>
      <c r="C7" s="414"/>
      <c r="D7" s="414"/>
      <c r="E7" s="414"/>
      <c r="F7" s="489"/>
      <c r="G7" s="414"/>
      <c r="H7" s="489"/>
      <c r="I7" s="414"/>
      <c r="J7" s="489"/>
      <c r="K7" s="414"/>
      <c r="L7" s="489"/>
      <c r="M7" s="414"/>
      <c r="N7" s="489"/>
      <c r="O7" s="414"/>
      <c r="P7" s="423"/>
      <c r="Q7" s="632"/>
      <c r="R7" s="414"/>
      <c r="S7" s="414"/>
      <c r="T7" s="489"/>
      <c r="U7" s="414"/>
      <c r="V7" s="423"/>
      <c r="W7" s="632"/>
      <c r="X7" s="423"/>
      <c r="Y7" s="632"/>
      <c r="Z7" s="559">
        <f t="shared" ref="Z7:Z10" si="0">B7+D7+F7+J7+L7+N7+P7+R7+T7+X7</f>
        <v>0</v>
      </c>
      <c r="AA7" s="558">
        <f t="shared" ref="AA7:AA10" si="1">Z7+H7</f>
        <v>0</v>
      </c>
      <c r="AB7" s="562">
        <f t="shared" ref="AB7:AB10" si="2">C7+E7+G7+K7+M7+O7+Q7+S7+U7+Y7</f>
        <v>0</v>
      </c>
      <c r="AC7" s="563">
        <f t="shared" ref="AC7:AC10" si="3">AB7+I7</f>
        <v>0</v>
      </c>
      <c r="AD7" s="135" t="str">
        <f>IF(AND(AC7&gt;0,Q7=0),"x","")</f>
        <v/>
      </c>
      <c r="AE7" s="168"/>
      <c r="AF7" s="168"/>
    </row>
    <row r="8" spans="1:33" ht="26.1" customHeight="1">
      <c r="A8" s="675" t="s">
        <v>360</v>
      </c>
      <c r="B8" s="414"/>
      <c r="C8" s="412"/>
      <c r="D8" s="412"/>
      <c r="E8" s="412"/>
      <c r="F8" s="489"/>
      <c r="G8" s="414"/>
      <c r="H8" s="489"/>
      <c r="I8" s="414"/>
      <c r="J8" s="489"/>
      <c r="K8" s="412"/>
      <c r="L8" s="488"/>
      <c r="M8" s="412"/>
      <c r="N8" s="488"/>
      <c r="O8" s="412"/>
      <c r="P8" s="423"/>
      <c r="Q8" s="632"/>
      <c r="R8" s="414"/>
      <c r="S8" s="414"/>
      <c r="T8" s="489"/>
      <c r="U8" s="414"/>
      <c r="V8" s="423"/>
      <c r="W8" s="632"/>
      <c r="X8" s="423"/>
      <c r="Y8" s="632"/>
      <c r="Z8" s="559">
        <f t="shared" si="0"/>
        <v>0</v>
      </c>
      <c r="AA8" s="558">
        <f t="shared" si="1"/>
        <v>0</v>
      </c>
      <c r="AB8" s="562">
        <f t="shared" si="2"/>
        <v>0</v>
      </c>
      <c r="AC8" s="563">
        <f t="shared" si="3"/>
        <v>0</v>
      </c>
      <c r="AD8" s="135" t="str">
        <f t="shared" ref="AD8:AD62" si="4">IF(AND(AC8&gt;0,Q8=0),"x","")</f>
        <v/>
      </c>
      <c r="AE8" s="655"/>
      <c r="AF8" s="655"/>
      <c r="AG8" s="121" t="str">
        <f>IF(AND(AE8&lt;&gt;"",AF8=""),"x",IF(AND(AE8="",AF8&lt;&gt;""),"x",""))</f>
        <v/>
      </c>
    </row>
    <row r="9" spans="1:33" ht="26.1" customHeight="1">
      <c r="A9" s="675" t="s">
        <v>368</v>
      </c>
      <c r="B9" s="414"/>
      <c r="C9" s="412"/>
      <c r="D9" s="412"/>
      <c r="E9" s="412"/>
      <c r="F9" s="489"/>
      <c r="G9" s="414"/>
      <c r="H9" s="489"/>
      <c r="I9" s="414"/>
      <c r="J9" s="489"/>
      <c r="K9" s="412"/>
      <c r="L9" s="488"/>
      <c r="M9" s="412"/>
      <c r="N9" s="488"/>
      <c r="O9" s="412"/>
      <c r="P9" s="423"/>
      <c r="Q9" s="632"/>
      <c r="R9" s="414"/>
      <c r="S9" s="414"/>
      <c r="T9" s="489"/>
      <c r="U9" s="414"/>
      <c r="V9" s="423"/>
      <c r="W9" s="632"/>
      <c r="X9" s="423"/>
      <c r="Y9" s="632"/>
      <c r="Z9" s="559">
        <f t="shared" si="0"/>
        <v>0</v>
      </c>
      <c r="AA9" s="558">
        <f t="shared" si="1"/>
        <v>0</v>
      </c>
      <c r="AB9" s="562">
        <f t="shared" si="2"/>
        <v>0</v>
      </c>
      <c r="AC9" s="563">
        <f t="shared" si="3"/>
        <v>0</v>
      </c>
      <c r="AD9" s="135" t="str">
        <f t="shared" si="4"/>
        <v/>
      </c>
      <c r="AE9" s="655"/>
      <c r="AF9" s="655"/>
      <c r="AG9" s="121" t="str">
        <f>IF(AND(AE9&lt;&gt;"",AF9=""),"x",IF(AND(AE9="",AF9&lt;&gt;""),"x",""))</f>
        <v/>
      </c>
    </row>
    <row r="10" spans="1:33" ht="26.1" customHeight="1">
      <c r="A10" s="675" t="s">
        <v>376</v>
      </c>
      <c r="B10" s="414"/>
      <c r="C10" s="412"/>
      <c r="D10" s="412"/>
      <c r="E10" s="412"/>
      <c r="F10" s="489"/>
      <c r="G10" s="414"/>
      <c r="H10" s="489"/>
      <c r="I10" s="414"/>
      <c r="J10" s="489"/>
      <c r="K10" s="412"/>
      <c r="L10" s="488"/>
      <c r="M10" s="412"/>
      <c r="N10" s="488"/>
      <c r="O10" s="412"/>
      <c r="P10" s="423"/>
      <c r="Q10" s="632"/>
      <c r="R10" s="414"/>
      <c r="S10" s="414"/>
      <c r="T10" s="489"/>
      <c r="U10" s="414"/>
      <c r="V10" s="423"/>
      <c r="W10" s="632"/>
      <c r="X10" s="423"/>
      <c r="Y10" s="632"/>
      <c r="Z10" s="559">
        <f t="shared" si="0"/>
        <v>0</v>
      </c>
      <c r="AA10" s="558">
        <f t="shared" si="1"/>
        <v>0</v>
      </c>
      <c r="AB10" s="562">
        <f t="shared" si="2"/>
        <v>0</v>
      </c>
      <c r="AC10" s="563">
        <f t="shared" si="3"/>
        <v>0</v>
      </c>
      <c r="AD10" s="135" t="str">
        <f t="shared" si="4"/>
        <v/>
      </c>
      <c r="AE10" s="655"/>
      <c r="AF10" s="655"/>
      <c r="AG10" s="121" t="str">
        <f>IF(AND(AE10&lt;&gt;"",AF10=""),"x",IF(AND(AE10="",AF10&lt;&gt;""),"x",""))</f>
        <v/>
      </c>
    </row>
    <row r="11" spans="1:33" ht="26.1" hidden="1" customHeight="1">
      <c r="A11" s="675" t="s">
        <v>1233</v>
      </c>
      <c r="B11" s="414"/>
      <c r="C11" s="412"/>
      <c r="D11" s="412"/>
      <c r="E11" s="412"/>
      <c r="F11" s="489"/>
      <c r="G11" s="414"/>
      <c r="H11" s="489"/>
      <c r="I11" s="414"/>
      <c r="J11" s="489"/>
      <c r="K11" s="412"/>
      <c r="L11" s="488"/>
      <c r="M11" s="412"/>
      <c r="N11" s="488"/>
      <c r="O11" s="412"/>
      <c r="P11" s="489"/>
      <c r="Q11" s="414"/>
      <c r="R11" s="414"/>
      <c r="S11" s="414"/>
      <c r="T11" s="489"/>
      <c r="U11" s="414"/>
      <c r="V11" s="489"/>
      <c r="W11" s="414"/>
      <c r="X11" s="489"/>
      <c r="Y11" s="659"/>
      <c r="Z11" s="686"/>
      <c r="AA11" s="659"/>
      <c r="AB11" s="659"/>
      <c r="AC11" s="664"/>
      <c r="AD11" s="135" t="str">
        <f t="shared" si="4"/>
        <v/>
      </c>
      <c r="AE11" s="168"/>
      <c r="AF11" s="168"/>
    </row>
    <row r="12" spans="1:33" ht="26.1" customHeight="1">
      <c r="A12" s="675" t="s">
        <v>407</v>
      </c>
      <c r="B12" s="414"/>
      <c r="C12" s="412"/>
      <c r="D12" s="412"/>
      <c r="E12" s="412"/>
      <c r="F12" s="489"/>
      <c r="G12" s="414"/>
      <c r="H12" s="489"/>
      <c r="I12" s="414"/>
      <c r="J12" s="489"/>
      <c r="K12" s="412"/>
      <c r="L12" s="488"/>
      <c r="M12" s="412"/>
      <c r="N12" s="488"/>
      <c r="O12" s="412"/>
      <c r="P12" s="423"/>
      <c r="Q12" s="632"/>
      <c r="R12" s="414"/>
      <c r="S12" s="414"/>
      <c r="T12" s="489"/>
      <c r="U12" s="414"/>
      <c r="V12" s="423"/>
      <c r="W12" s="632"/>
      <c r="X12" s="423"/>
      <c r="Y12" s="632"/>
      <c r="Z12" s="559">
        <f t="shared" ref="Z12:Z13" si="5">B12+D12+F12+J12+L12+N12+P12+R12+T12+X12</f>
        <v>0</v>
      </c>
      <c r="AA12" s="558">
        <f t="shared" ref="AA12:AA13" si="6">Z12+H12</f>
        <v>0</v>
      </c>
      <c r="AB12" s="562">
        <f t="shared" ref="AB12:AB13" si="7">C12+E12+G12+K12+M12+O12+Q12+S12+U12+Y12</f>
        <v>0</v>
      </c>
      <c r="AC12" s="563">
        <f t="shared" ref="AC12:AC13" si="8">AB12+I12</f>
        <v>0</v>
      </c>
      <c r="AD12" s="135" t="str">
        <f t="shared" si="4"/>
        <v/>
      </c>
      <c r="AE12" s="168"/>
      <c r="AF12" s="168"/>
    </row>
    <row r="13" spans="1:33" ht="26.1" customHeight="1">
      <c r="A13" s="675" t="s">
        <v>411</v>
      </c>
      <c r="B13" s="414"/>
      <c r="C13" s="412"/>
      <c r="D13" s="412"/>
      <c r="E13" s="412"/>
      <c r="F13" s="489"/>
      <c r="G13" s="414"/>
      <c r="H13" s="489"/>
      <c r="I13" s="414"/>
      <c r="J13" s="489"/>
      <c r="K13" s="412"/>
      <c r="L13" s="488"/>
      <c r="M13" s="412"/>
      <c r="N13" s="488"/>
      <c r="O13" s="412"/>
      <c r="P13" s="423"/>
      <c r="Q13" s="632"/>
      <c r="R13" s="414"/>
      <c r="S13" s="414"/>
      <c r="T13" s="489"/>
      <c r="U13" s="414"/>
      <c r="V13" s="423"/>
      <c r="W13" s="632"/>
      <c r="X13" s="423"/>
      <c r="Y13" s="632"/>
      <c r="Z13" s="559">
        <f t="shared" si="5"/>
        <v>0</v>
      </c>
      <c r="AA13" s="558">
        <f t="shared" si="6"/>
        <v>0</v>
      </c>
      <c r="AB13" s="562">
        <f t="shared" si="7"/>
        <v>0</v>
      </c>
      <c r="AC13" s="563">
        <f t="shared" si="8"/>
        <v>0</v>
      </c>
      <c r="AD13" s="135" t="str">
        <f t="shared" si="4"/>
        <v/>
      </c>
      <c r="AE13" s="656"/>
      <c r="AF13" s="656"/>
      <c r="AG13" s="121" t="str">
        <f>IF(AND(AE13&lt;&gt;"",AF13=""),"x",IF(AND(AE13="",AF13&lt;&gt;""),"x",""))</f>
        <v/>
      </c>
    </row>
    <row r="14" spans="1:33" ht="26.1" hidden="1" customHeight="1">
      <c r="A14" s="675" t="s">
        <v>413</v>
      </c>
      <c r="B14" s="414"/>
      <c r="C14" s="412"/>
      <c r="D14" s="412"/>
      <c r="E14" s="412"/>
      <c r="F14" s="489"/>
      <c r="G14" s="414"/>
      <c r="H14" s="489"/>
      <c r="I14" s="414"/>
      <c r="J14" s="489"/>
      <c r="K14" s="412"/>
      <c r="L14" s="488"/>
      <c r="M14" s="412"/>
      <c r="N14" s="488"/>
      <c r="O14" s="412"/>
      <c r="P14" s="489"/>
      <c r="Q14" s="414"/>
      <c r="R14" s="414"/>
      <c r="S14" s="414"/>
      <c r="T14" s="489"/>
      <c r="U14" s="414"/>
      <c r="V14" s="489"/>
      <c r="W14" s="414"/>
      <c r="X14" s="489"/>
      <c r="Y14" s="659"/>
      <c r="Z14" s="686"/>
      <c r="AA14" s="659"/>
      <c r="AB14" s="659"/>
      <c r="AC14" s="664"/>
      <c r="AD14" s="135" t="str">
        <f t="shared" si="4"/>
        <v/>
      </c>
      <c r="AE14" s="168"/>
      <c r="AF14" s="168"/>
    </row>
    <row r="15" spans="1:33" ht="26.1" customHeight="1">
      <c r="A15" s="675" t="s">
        <v>1234</v>
      </c>
      <c r="B15" s="414"/>
      <c r="C15" s="412"/>
      <c r="D15" s="412"/>
      <c r="E15" s="412"/>
      <c r="F15" s="489"/>
      <c r="G15" s="414"/>
      <c r="H15" s="489"/>
      <c r="I15" s="414"/>
      <c r="J15" s="489"/>
      <c r="K15" s="412"/>
      <c r="L15" s="488"/>
      <c r="M15" s="412"/>
      <c r="N15" s="488"/>
      <c r="O15" s="412"/>
      <c r="P15" s="423"/>
      <c r="Q15" s="632"/>
      <c r="R15" s="414"/>
      <c r="S15" s="414"/>
      <c r="T15" s="489"/>
      <c r="U15" s="414"/>
      <c r="V15" s="423"/>
      <c r="W15" s="632"/>
      <c r="X15" s="423"/>
      <c r="Y15" s="632"/>
      <c r="Z15" s="559">
        <f t="shared" ref="Z15:Z18" si="9">B15+D15+F15+J15+L15+N15+P15+R15+T15+X15</f>
        <v>0</v>
      </c>
      <c r="AA15" s="558">
        <f t="shared" ref="AA15:AA18" si="10">Z15+H15</f>
        <v>0</v>
      </c>
      <c r="AB15" s="562">
        <f t="shared" ref="AB15:AB18" si="11">C15+E15+G15+K15+M15+O15+Q15+S15+U15+Y15</f>
        <v>0</v>
      </c>
      <c r="AC15" s="563">
        <f t="shared" ref="AC15:AC18" si="12">AB15+I15</f>
        <v>0</v>
      </c>
      <c r="AD15" s="135" t="str">
        <f t="shared" si="4"/>
        <v/>
      </c>
      <c r="AE15" s="168"/>
      <c r="AF15" s="168"/>
    </row>
    <row r="16" spans="1:33" ht="26.1" customHeight="1">
      <c r="A16" s="675" t="s">
        <v>1235</v>
      </c>
      <c r="B16" s="414"/>
      <c r="C16" s="412"/>
      <c r="D16" s="412"/>
      <c r="E16" s="412"/>
      <c r="F16" s="489"/>
      <c r="G16" s="414"/>
      <c r="H16" s="489"/>
      <c r="I16" s="414"/>
      <c r="J16" s="489"/>
      <c r="K16" s="412"/>
      <c r="L16" s="488"/>
      <c r="M16" s="412"/>
      <c r="N16" s="488"/>
      <c r="O16" s="412"/>
      <c r="P16" s="423"/>
      <c r="Q16" s="632"/>
      <c r="R16" s="414"/>
      <c r="S16" s="414"/>
      <c r="T16" s="489"/>
      <c r="U16" s="414"/>
      <c r="V16" s="423"/>
      <c r="W16" s="632"/>
      <c r="X16" s="423"/>
      <c r="Y16" s="632"/>
      <c r="Z16" s="559">
        <f t="shared" si="9"/>
        <v>0</v>
      </c>
      <c r="AA16" s="558">
        <f t="shared" si="10"/>
        <v>0</v>
      </c>
      <c r="AB16" s="562">
        <f t="shared" si="11"/>
        <v>0</v>
      </c>
      <c r="AC16" s="563">
        <f t="shared" si="12"/>
        <v>0</v>
      </c>
      <c r="AD16" s="135" t="str">
        <f t="shared" si="4"/>
        <v/>
      </c>
      <c r="AE16" s="656"/>
      <c r="AF16" s="656"/>
      <c r="AG16" s="121" t="str">
        <f>IF(AND(AE16&lt;&gt;"",AF16=""),"x",IF(AND(AE16="",AF16&lt;&gt;""),"x",""))</f>
        <v/>
      </c>
    </row>
    <row r="17" spans="1:33" ht="26.1" customHeight="1">
      <c r="A17" s="675" t="s">
        <v>480</v>
      </c>
      <c r="B17" s="414"/>
      <c r="C17" s="412"/>
      <c r="D17" s="412"/>
      <c r="E17" s="412"/>
      <c r="F17" s="489"/>
      <c r="G17" s="414"/>
      <c r="H17" s="489"/>
      <c r="I17" s="414"/>
      <c r="J17" s="489"/>
      <c r="K17" s="412"/>
      <c r="L17" s="488"/>
      <c r="M17" s="412"/>
      <c r="N17" s="488"/>
      <c r="O17" s="412"/>
      <c r="P17" s="423"/>
      <c r="Q17" s="632"/>
      <c r="R17" s="414"/>
      <c r="S17" s="414"/>
      <c r="T17" s="489"/>
      <c r="U17" s="414"/>
      <c r="V17" s="423"/>
      <c r="W17" s="632"/>
      <c r="X17" s="423"/>
      <c r="Y17" s="632"/>
      <c r="Z17" s="559">
        <f t="shared" si="9"/>
        <v>0</v>
      </c>
      <c r="AA17" s="558">
        <f t="shared" si="10"/>
        <v>0</v>
      </c>
      <c r="AB17" s="562">
        <f t="shared" si="11"/>
        <v>0</v>
      </c>
      <c r="AC17" s="563">
        <f t="shared" si="12"/>
        <v>0</v>
      </c>
      <c r="AD17" s="135" t="str">
        <f t="shared" si="4"/>
        <v/>
      </c>
      <c r="AE17" s="656"/>
      <c r="AF17" s="656"/>
      <c r="AG17" s="121" t="str">
        <f>IF(AND(AE17&lt;&gt;"",AF17=""),"x",IF(AND(AE17="",AF17&lt;&gt;""),"x",""))</f>
        <v/>
      </c>
    </row>
    <row r="18" spans="1:33" ht="26.1" customHeight="1">
      <c r="A18" s="675" t="s">
        <v>504</v>
      </c>
      <c r="B18" s="414"/>
      <c r="C18" s="412"/>
      <c r="D18" s="412"/>
      <c r="E18" s="412"/>
      <c r="F18" s="489"/>
      <c r="G18" s="414"/>
      <c r="H18" s="489"/>
      <c r="I18" s="414"/>
      <c r="J18" s="489"/>
      <c r="K18" s="412"/>
      <c r="L18" s="488"/>
      <c r="M18" s="412"/>
      <c r="N18" s="488"/>
      <c r="O18" s="412"/>
      <c r="P18" s="423"/>
      <c r="Q18" s="632"/>
      <c r="R18" s="414"/>
      <c r="S18" s="414"/>
      <c r="T18" s="489"/>
      <c r="U18" s="414"/>
      <c r="V18" s="423"/>
      <c r="W18" s="632"/>
      <c r="X18" s="423"/>
      <c r="Y18" s="632"/>
      <c r="Z18" s="559">
        <f t="shared" si="9"/>
        <v>0</v>
      </c>
      <c r="AA18" s="558">
        <f t="shared" si="10"/>
        <v>0</v>
      </c>
      <c r="AB18" s="562">
        <f t="shared" si="11"/>
        <v>0</v>
      </c>
      <c r="AC18" s="563">
        <f t="shared" si="12"/>
        <v>0</v>
      </c>
      <c r="AD18" s="135" t="str">
        <f t="shared" si="4"/>
        <v/>
      </c>
      <c r="AE18" s="168"/>
      <c r="AF18" s="168"/>
    </row>
    <row r="19" spans="1:33" ht="26.1" customHeight="1">
      <c r="A19" s="675" t="s">
        <v>1236</v>
      </c>
      <c r="B19" s="414"/>
      <c r="C19" s="412"/>
      <c r="D19" s="412"/>
      <c r="E19" s="412"/>
      <c r="F19" s="489"/>
      <c r="G19" s="414"/>
      <c r="H19" s="489"/>
      <c r="I19" s="414"/>
      <c r="J19" s="489"/>
      <c r="K19" s="412"/>
      <c r="L19" s="488"/>
      <c r="M19" s="412"/>
      <c r="N19" s="488"/>
      <c r="O19" s="412"/>
      <c r="P19" s="423"/>
      <c r="Q19" s="632"/>
      <c r="R19" s="414"/>
      <c r="S19" s="414"/>
      <c r="T19" s="489"/>
      <c r="U19" s="414"/>
      <c r="V19" s="423"/>
      <c r="W19" s="632"/>
      <c r="X19" s="423"/>
      <c r="Y19" s="632"/>
      <c r="Z19" s="559">
        <f t="shared" ref="Z19:Z38" si="13">B19+D19+F19+J19+L19+N19+P19+R19+T19+X19</f>
        <v>0</v>
      </c>
      <c r="AA19" s="558">
        <f t="shared" ref="AA19:AA38" si="14">Z19+H19</f>
        <v>0</v>
      </c>
      <c r="AB19" s="562">
        <f t="shared" ref="AB19:AB38" si="15">C19+E19+G19+K19+M19+O19+Q19+S19+U19+Y19</f>
        <v>0</v>
      </c>
      <c r="AC19" s="563">
        <f t="shared" ref="AC19:AC38" si="16">AB19+I19</f>
        <v>0</v>
      </c>
      <c r="AD19" s="135" t="str">
        <f t="shared" si="4"/>
        <v/>
      </c>
      <c r="AE19" s="168"/>
      <c r="AF19" s="168"/>
    </row>
    <row r="20" spans="1:33" ht="26.1" customHeight="1">
      <c r="A20" s="675" t="s">
        <v>509</v>
      </c>
      <c r="B20" s="414"/>
      <c r="C20" s="412"/>
      <c r="D20" s="412"/>
      <c r="E20" s="412"/>
      <c r="F20" s="489"/>
      <c r="G20" s="414"/>
      <c r="H20" s="489"/>
      <c r="I20" s="414"/>
      <c r="J20" s="489"/>
      <c r="K20" s="412"/>
      <c r="L20" s="488"/>
      <c r="M20" s="412"/>
      <c r="N20" s="488"/>
      <c r="O20" s="412"/>
      <c r="P20" s="423"/>
      <c r="Q20" s="632"/>
      <c r="R20" s="414"/>
      <c r="S20" s="414"/>
      <c r="T20" s="489"/>
      <c r="U20" s="414"/>
      <c r="V20" s="423"/>
      <c r="W20" s="632"/>
      <c r="X20" s="423"/>
      <c r="Y20" s="632"/>
      <c r="Z20" s="559">
        <f t="shared" si="13"/>
        <v>0</v>
      </c>
      <c r="AA20" s="558">
        <f t="shared" si="14"/>
        <v>0</v>
      </c>
      <c r="AB20" s="562">
        <f t="shared" si="15"/>
        <v>0</v>
      </c>
      <c r="AC20" s="563">
        <f t="shared" si="16"/>
        <v>0</v>
      </c>
      <c r="AD20" s="135" t="str">
        <f t="shared" si="4"/>
        <v/>
      </c>
      <c r="AE20" s="656"/>
      <c r="AF20" s="656"/>
      <c r="AG20" s="121" t="str">
        <f>IF(AND(AE20&lt;&gt;"",AF20=""),"x",IF(AND(AE20="",AF20&lt;&gt;""),"x",""))</f>
        <v/>
      </c>
    </row>
    <row r="21" spans="1:33" ht="26.1" customHeight="1">
      <c r="A21" s="675" t="s">
        <v>1237</v>
      </c>
      <c r="B21" s="414"/>
      <c r="C21" s="412"/>
      <c r="D21" s="412"/>
      <c r="E21" s="412"/>
      <c r="F21" s="489"/>
      <c r="G21" s="414"/>
      <c r="H21" s="489"/>
      <c r="I21" s="414"/>
      <c r="J21" s="489"/>
      <c r="K21" s="412"/>
      <c r="L21" s="488"/>
      <c r="M21" s="412"/>
      <c r="N21" s="488"/>
      <c r="O21" s="412"/>
      <c r="P21" s="423"/>
      <c r="Q21" s="632"/>
      <c r="R21" s="414"/>
      <c r="S21" s="414"/>
      <c r="T21" s="489"/>
      <c r="U21" s="414"/>
      <c r="V21" s="423"/>
      <c r="W21" s="632"/>
      <c r="X21" s="423"/>
      <c r="Y21" s="632"/>
      <c r="Z21" s="559">
        <f t="shared" si="13"/>
        <v>0</v>
      </c>
      <c r="AA21" s="558">
        <f t="shared" si="14"/>
        <v>0</v>
      </c>
      <c r="AB21" s="562">
        <f t="shared" si="15"/>
        <v>0</v>
      </c>
      <c r="AC21" s="563">
        <f t="shared" si="16"/>
        <v>0</v>
      </c>
      <c r="AD21" s="135" t="str">
        <f t="shared" si="4"/>
        <v/>
      </c>
      <c r="AE21" s="168"/>
      <c r="AF21" s="168"/>
    </row>
    <row r="22" spans="1:33" ht="26.1" customHeight="1">
      <c r="A22" s="675" t="s">
        <v>1238</v>
      </c>
      <c r="B22" s="414"/>
      <c r="C22" s="412"/>
      <c r="D22" s="412"/>
      <c r="E22" s="412"/>
      <c r="F22" s="489"/>
      <c r="G22" s="414"/>
      <c r="H22" s="489"/>
      <c r="I22" s="414"/>
      <c r="J22" s="489"/>
      <c r="K22" s="412"/>
      <c r="L22" s="488"/>
      <c r="M22" s="412"/>
      <c r="N22" s="488"/>
      <c r="O22" s="412"/>
      <c r="P22" s="423"/>
      <c r="Q22" s="632"/>
      <c r="R22" s="414"/>
      <c r="S22" s="414"/>
      <c r="T22" s="489"/>
      <c r="U22" s="414"/>
      <c r="V22" s="423"/>
      <c r="W22" s="632"/>
      <c r="X22" s="423"/>
      <c r="Y22" s="632"/>
      <c r="Z22" s="559">
        <f t="shared" si="13"/>
        <v>0</v>
      </c>
      <c r="AA22" s="558">
        <f t="shared" si="14"/>
        <v>0</v>
      </c>
      <c r="AB22" s="562">
        <f t="shared" si="15"/>
        <v>0</v>
      </c>
      <c r="AC22" s="563">
        <f t="shared" si="16"/>
        <v>0</v>
      </c>
      <c r="AD22" s="135" t="str">
        <f t="shared" si="4"/>
        <v/>
      </c>
      <c r="AE22" s="168"/>
      <c r="AF22" s="168"/>
    </row>
    <row r="23" spans="1:33" ht="26.1" customHeight="1">
      <c r="A23" s="675" t="s">
        <v>1239</v>
      </c>
      <c r="B23" s="414"/>
      <c r="C23" s="412"/>
      <c r="D23" s="412"/>
      <c r="E23" s="412"/>
      <c r="F23" s="489"/>
      <c r="G23" s="414"/>
      <c r="H23" s="489"/>
      <c r="I23" s="414"/>
      <c r="J23" s="489"/>
      <c r="K23" s="412"/>
      <c r="L23" s="488"/>
      <c r="M23" s="412"/>
      <c r="N23" s="488"/>
      <c r="O23" s="412"/>
      <c r="P23" s="423"/>
      <c r="Q23" s="632"/>
      <c r="R23" s="414"/>
      <c r="S23" s="414"/>
      <c r="T23" s="489"/>
      <c r="U23" s="414"/>
      <c r="V23" s="423"/>
      <c r="W23" s="632"/>
      <c r="X23" s="423"/>
      <c r="Y23" s="632"/>
      <c r="Z23" s="559">
        <f t="shared" si="13"/>
        <v>0</v>
      </c>
      <c r="AA23" s="558">
        <f t="shared" si="14"/>
        <v>0</v>
      </c>
      <c r="AB23" s="562">
        <f t="shared" si="15"/>
        <v>0</v>
      </c>
      <c r="AC23" s="563">
        <f t="shared" si="16"/>
        <v>0</v>
      </c>
      <c r="AD23" s="135" t="str">
        <f t="shared" si="4"/>
        <v/>
      </c>
      <c r="AE23" s="656"/>
      <c r="AF23" s="656"/>
      <c r="AG23" s="121" t="str">
        <f>IF(AND(AE23&lt;&gt;"",AF23=""),"x",IF(AND(AE23="",AF23&lt;&gt;""),"x",""))</f>
        <v/>
      </c>
    </row>
    <row r="24" spans="1:33" ht="26.1" customHeight="1">
      <c r="A24" s="675" t="s">
        <v>1240</v>
      </c>
      <c r="B24" s="414"/>
      <c r="C24" s="412"/>
      <c r="D24" s="412"/>
      <c r="E24" s="412"/>
      <c r="F24" s="489"/>
      <c r="G24" s="414"/>
      <c r="H24" s="489"/>
      <c r="I24" s="414"/>
      <c r="J24" s="489"/>
      <c r="K24" s="412"/>
      <c r="L24" s="488"/>
      <c r="M24" s="412"/>
      <c r="N24" s="488"/>
      <c r="O24" s="412"/>
      <c r="P24" s="423"/>
      <c r="Q24" s="632"/>
      <c r="R24" s="414"/>
      <c r="S24" s="414"/>
      <c r="T24" s="489"/>
      <c r="U24" s="414"/>
      <c r="V24" s="423"/>
      <c r="W24" s="632"/>
      <c r="X24" s="423"/>
      <c r="Y24" s="632"/>
      <c r="Z24" s="559">
        <f t="shared" si="13"/>
        <v>0</v>
      </c>
      <c r="AA24" s="558">
        <f t="shared" si="14"/>
        <v>0</v>
      </c>
      <c r="AB24" s="562">
        <f t="shared" si="15"/>
        <v>0</v>
      </c>
      <c r="AC24" s="563">
        <f t="shared" si="16"/>
        <v>0</v>
      </c>
      <c r="AD24" s="135" t="str">
        <f t="shared" si="4"/>
        <v/>
      </c>
      <c r="AE24" s="168"/>
      <c r="AF24" s="168"/>
    </row>
    <row r="25" spans="1:33" ht="26.1" customHeight="1">
      <c r="A25" s="675" t="s">
        <v>574</v>
      </c>
      <c r="B25" s="414"/>
      <c r="C25" s="412"/>
      <c r="D25" s="412"/>
      <c r="E25" s="412"/>
      <c r="F25" s="489"/>
      <c r="G25" s="414"/>
      <c r="H25" s="489"/>
      <c r="I25" s="414"/>
      <c r="J25" s="489"/>
      <c r="K25" s="412"/>
      <c r="L25" s="488"/>
      <c r="M25" s="412"/>
      <c r="N25" s="488"/>
      <c r="O25" s="412"/>
      <c r="P25" s="423"/>
      <c r="Q25" s="632"/>
      <c r="R25" s="414"/>
      <c r="S25" s="414"/>
      <c r="T25" s="489"/>
      <c r="U25" s="414"/>
      <c r="V25" s="423"/>
      <c r="W25" s="632"/>
      <c r="X25" s="423"/>
      <c r="Y25" s="632"/>
      <c r="Z25" s="559">
        <f t="shared" si="13"/>
        <v>0</v>
      </c>
      <c r="AA25" s="558">
        <f t="shared" si="14"/>
        <v>0</v>
      </c>
      <c r="AB25" s="562">
        <f t="shared" si="15"/>
        <v>0</v>
      </c>
      <c r="AC25" s="563">
        <f t="shared" si="16"/>
        <v>0</v>
      </c>
      <c r="AD25" s="135" t="str">
        <f t="shared" si="4"/>
        <v/>
      </c>
    </row>
    <row r="26" spans="1:33" ht="26.1" customHeight="1">
      <c r="A26" s="675" t="s">
        <v>578</v>
      </c>
      <c r="B26" s="414"/>
      <c r="C26" s="412"/>
      <c r="D26" s="412"/>
      <c r="E26" s="412"/>
      <c r="F26" s="489"/>
      <c r="G26" s="414"/>
      <c r="H26" s="489"/>
      <c r="I26" s="414"/>
      <c r="J26" s="489"/>
      <c r="K26" s="412"/>
      <c r="L26" s="488"/>
      <c r="M26" s="412"/>
      <c r="N26" s="488"/>
      <c r="O26" s="412"/>
      <c r="P26" s="423"/>
      <c r="Q26" s="632"/>
      <c r="R26" s="414"/>
      <c r="S26" s="414"/>
      <c r="T26" s="489"/>
      <c r="U26" s="414"/>
      <c r="V26" s="423"/>
      <c r="W26" s="632"/>
      <c r="X26" s="423"/>
      <c r="Y26" s="632"/>
      <c r="Z26" s="559">
        <f t="shared" si="13"/>
        <v>0</v>
      </c>
      <c r="AA26" s="558">
        <f t="shared" si="14"/>
        <v>0</v>
      </c>
      <c r="AB26" s="562">
        <f t="shared" si="15"/>
        <v>0</v>
      </c>
      <c r="AC26" s="563">
        <f t="shared" si="16"/>
        <v>0</v>
      </c>
      <c r="AD26" s="135" t="str">
        <f t="shared" si="4"/>
        <v/>
      </c>
    </row>
    <row r="27" spans="1:33" ht="26.1" customHeight="1">
      <c r="A27" s="675" t="s">
        <v>799</v>
      </c>
      <c r="B27" s="414"/>
      <c r="C27" s="412"/>
      <c r="D27" s="412"/>
      <c r="E27" s="412"/>
      <c r="F27" s="489"/>
      <c r="G27" s="414"/>
      <c r="H27" s="489"/>
      <c r="I27" s="414"/>
      <c r="J27" s="489"/>
      <c r="K27" s="412"/>
      <c r="L27" s="488"/>
      <c r="M27" s="412"/>
      <c r="N27" s="488"/>
      <c r="O27" s="412"/>
      <c r="P27" s="423"/>
      <c r="Q27" s="632"/>
      <c r="R27" s="414"/>
      <c r="S27" s="414"/>
      <c r="T27" s="489"/>
      <c r="U27" s="414"/>
      <c r="V27" s="423"/>
      <c r="W27" s="632"/>
      <c r="X27" s="423"/>
      <c r="Y27" s="632"/>
      <c r="Z27" s="559">
        <f t="shared" si="13"/>
        <v>0</v>
      </c>
      <c r="AA27" s="558">
        <f t="shared" si="14"/>
        <v>0</v>
      </c>
      <c r="AB27" s="562">
        <f t="shared" si="15"/>
        <v>0</v>
      </c>
      <c r="AC27" s="563">
        <f t="shared" si="16"/>
        <v>0</v>
      </c>
      <c r="AD27" s="135" t="str">
        <f t="shared" si="4"/>
        <v/>
      </c>
    </row>
    <row r="28" spans="1:33" ht="26.1" customHeight="1">
      <c r="A28" s="675" t="s">
        <v>584</v>
      </c>
      <c r="B28" s="414"/>
      <c r="C28" s="412"/>
      <c r="D28" s="412"/>
      <c r="E28" s="412"/>
      <c r="F28" s="489"/>
      <c r="G28" s="414"/>
      <c r="H28" s="489"/>
      <c r="I28" s="414"/>
      <c r="J28" s="489"/>
      <c r="K28" s="412"/>
      <c r="L28" s="488"/>
      <c r="M28" s="412"/>
      <c r="N28" s="488"/>
      <c r="O28" s="412"/>
      <c r="P28" s="423"/>
      <c r="Q28" s="632"/>
      <c r="R28" s="414"/>
      <c r="S28" s="414"/>
      <c r="T28" s="489"/>
      <c r="U28" s="414"/>
      <c r="V28" s="423"/>
      <c r="W28" s="632"/>
      <c r="X28" s="423"/>
      <c r="Y28" s="632"/>
      <c r="Z28" s="559">
        <f t="shared" si="13"/>
        <v>0</v>
      </c>
      <c r="AA28" s="558">
        <f t="shared" si="14"/>
        <v>0</v>
      </c>
      <c r="AB28" s="562">
        <f t="shared" si="15"/>
        <v>0</v>
      </c>
      <c r="AC28" s="563">
        <f t="shared" si="16"/>
        <v>0</v>
      </c>
      <c r="AD28" s="135" t="str">
        <f t="shared" si="4"/>
        <v/>
      </c>
      <c r="AE28" s="655"/>
      <c r="AF28" s="655"/>
      <c r="AG28" s="121" t="str">
        <f>IF(AND(AE28&lt;&gt;"",AF28=""),"x",IF(AND(AE28="",AF28&lt;&gt;""),"x",""))</f>
        <v/>
      </c>
    </row>
    <row r="29" spans="1:33" ht="26.1" customHeight="1">
      <c r="A29" s="675" t="s">
        <v>1241</v>
      </c>
      <c r="B29" s="414"/>
      <c r="C29" s="412"/>
      <c r="D29" s="412"/>
      <c r="E29" s="412"/>
      <c r="F29" s="489"/>
      <c r="G29" s="414"/>
      <c r="H29" s="489"/>
      <c r="I29" s="414"/>
      <c r="J29" s="489"/>
      <c r="K29" s="412"/>
      <c r="L29" s="488"/>
      <c r="M29" s="412"/>
      <c r="N29" s="488"/>
      <c r="O29" s="412"/>
      <c r="P29" s="423"/>
      <c r="Q29" s="632"/>
      <c r="R29" s="414"/>
      <c r="S29" s="414"/>
      <c r="T29" s="489"/>
      <c r="U29" s="414"/>
      <c r="V29" s="423"/>
      <c r="W29" s="632"/>
      <c r="X29" s="423"/>
      <c r="Y29" s="632"/>
      <c r="Z29" s="559">
        <f t="shared" si="13"/>
        <v>0</v>
      </c>
      <c r="AA29" s="558">
        <f t="shared" si="14"/>
        <v>0</v>
      </c>
      <c r="AB29" s="562">
        <f t="shared" si="15"/>
        <v>0</v>
      </c>
      <c r="AC29" s="563">
        <f t="shared" si="16"/>
        <v>0</v>
      </c>
      <c r="AD29" s="135" t="str">
        <f t="shared" si="4"/>
        <v/>
      </c>
    </row>
    <row r="30" spans="1:33" ht="26.1" customHeight="1">
      <c r="A30" s="675" t="s">
        <v>592</v>
      </c>
      <c r="B30" s="414"/>
      <c r="C30" s="412"/>
      <c r="D30" s="412"/>
      <c r="E30" s="412"/>
      <c r="F30" s="489"/>
      <c r="G30" s="414"/>
      <c r="H30" s="489"/>
      <c r="I30" s="414"/>
      <c r="J30" s="489"/>
      <c r="K30" s="412"/>
      <c r="L30" s="488"/>
      <c r="M30" s="412"/>
      <c r="N30" s="488"/>
      <c r="O30" s="412"/>
      <c r="P30" s="423"/>
      <c r="Q30" s="632"/>
      <c r="R30" s="414"/>
      <c r="S30" s="414"/>
      <c r="T30" s="489"/>
      <c r="U30" s="414"/>
      <c r="V30" s="423"/>
      <c r="W30" s="632"/>
      <c r="X30" s="423"/>
      <c r="Y30" s="632"/>
      <c r="Z30" s="559">
        <f t="shared" si="13"/>
        <v>0</v>
      </c>
      <c r="AA30" s="558">
        <f t="shared" si="14"/>
        <v>0</v>
      </c>
      <c r="AB30" s="562">
        <f t="shared" si="15"/>
        <v>0</v>
      </c>
      <c r="AC30" s="563">
        <f t="shared" si="16"/>
        <v>0</v>
      </c>
      <c r="AD30" s="135" t="str">
        <f t="shared" si="4"/>
        <v/>
      </c>
    </row>
    <row r="31" spans="1:33" ht="26.1" customHeight="1">
      <c r="A31" s="675" t="s">
        <v>1100</v>
      </c>
      <c r="B31" s="414"/>
      <c r="C31" s="412"/>
      <c r="D31" s="412"/>
      <c r="E31" s="412"/>
      <c r="F31" s="489"/>
      <c r="G31" s="414"/>
      <c r="H31" s="489"/>
      <c r="I31" s="414"/>
      <c r="J31" s="489"/>
      <c r="K31" s="412"/>
      <c r="L31" s="488"/>
      <c r="M31" s="412"/>
      <c r="N31" s="488"/>
      <c r="O31" s="412"/>
      <c r="P31" s="423"/>
      <c r="Q31" s="632"/>
      <c r="R31" s="414"/>
      <c r="S31" s="414"/>
      <c r="T31" s="489"/>
      <c r="U31" s="414"/>
      <c r="V31" s="423"/>
      <c r="W31" s="632"/>
      <c r="X31" s="423"/>
      <c r="Y31" s="632"/>
      <c r="Z31" s="559">
        <f t="shared" si="13"/>
        <v>0</v>
      </c>
      <c r="AA31" s="558">
        <f t="shared" si="14"/>
        <v>0</v>
      </c>
      <c r="AB31" s="562">
        <f t="shared" si="15"/>
        <v>0</v>
      </c>
      <c r="AC31" s="563">
        <f t="shared" si="16"/>
        <v>0</v>
      </c>
      <c r="AD31" s="135" t="str">
        <f t="shared" si="4"/>
        <v/>
      </c>
    </row>
    <row r="32" spans="1:33" ht="26.1" customHeight="1">
      <c r="A32" s="675" t="s">
        <v>750</v>
      </c>
      <c r="B32" s="414"/>
      <c r="C32" s="412"/>
      <c r="D32" s="412"/>
      <c r="E32" s="412"/>
      <c r="F32" s="489"/>
      <c r="G32" s="414"/>
      <c r="H32" s="489"/>
      <c r="I32" s="414"/>
      <c r="J32" s="489"/>
      <c r="K32" s="412"/>
      <c r="L32" s="488"/>
      <c r="M32" s="412"/>
      <c r="N32" s="488"/>
      <c r="O32" s="412"/>
      <c r="P32" s="423"/>
      <c r="Q32" s="632"/>
      <c r="R32" s="414"/>
      <c r="S32" s="414"/>
      <c r="T32" s="489"/>
      <c r="U32" s="414"/>
      <c r="V32" s="423"/>
      <c r="W32" s="632"/>
      <c r="X32" s="423"/>
      <c r="Y32" s="632"/>
      <c r="Z32" s="559">
        <f t="shared" si="13"/>
        <v>0</v>
      </c>
      <c r="AA32" s="558">
        <f t="shared" si="14"/>
        <v>0</v>
      </c>
      <c r="AB32" s="562">
        <f t="shared" si="15"/>
        <v>0</v>
      </c>
      <c r="AC32" s="563">
        <f t="shared" si="16"/>
        <v>0</v>
      </c>
      <c r="AD32" s="135" t="str">
        <f t="shared" si="4"/>
        <v/>
      </c>
    </row>
    <row r="33" spans="1:33" ht="26.1" hidden="1" customHeight="1">
      <c r="A33" s="675" t="s">
        <v>1242</v>
      </c>
      <c r="B33" s="414"/>
      <c r="C33" s="412"/>
      <c r="D33" s="412"/>
      <c r="E33" s="412"/>
      <c r="F33" s="489"/>
      <c r="G33" s="414"/>
      <c r="H33" s="489"/>
      <c r="I33" s="414"/>
      <c r="J33" s="412"/>
      <c r="K33" s="412"/>
      <c r="L33" s="412"/>
      <c r="M33" s="412"/>
      <c r="N33" s="412"/>
      <c r="O33" s="412"/>
      <c r="P33" s="489"/>
      <c r="Q33" s="414"/>
      <c r="R33" s="414"/>
      <c r="S33" s="414"/>
      <c r="T33" s="489"/>
      <c r="U33" s="414"/>
      <c r="V33" s="489"/>
      <c r="W33" s="414"/>
      <c r="X33" s="489"/>
      <c r="Y33" s="659"/>
      <c r="Z33" s="686"/>
      <c r="AA33" s="659"/>
      <c r="AB33" s="659"/>
      <c r="AC33" s="664"/>
      <c r="AD33" s="135" t="str">
        <f t="shared" si="4"/>
        <v/>
      </c>
    </row>
    <row r="34" spans="1:33" ht="26.1" customHeight="1">
      <c r="A34" s="675" t="s">
        <v>767</v>
      </c>
      <c r="B34" s="414"/>
      <c r="C34" s="412"/>
      <c r="D34" s="412"/>
      <c r="E34" s="412"/>
      <c r="F34" s="489"/>
      <c r="G34" s="414"/>
      <c r="H34" s="489"/>
      <c r="I34" s="414"/>
      <c r="J34" s="489"/>
      <c r="K34" s="412"/>
      <c r="L34" s="488"/>
      <c r="M34" s="412"/>
      <c r="N34" s="488"/>
      <c r="O34" s="412"/>
      <c r="P34" s="423"/>
      <c r="Q34" s="632"/>
      <c r="R34" s="414"/>
      <c r="S34" s="414"/>
      <c r="T34" s="489"/>
      <c r="U34" s="414"/>
      <c r="V34" s="423"/>
      <c r="W34" s="632"/>
      <c r="X34" s="423"/>
      <c r="Y34" s="632"/>
      <c r="Z34" s="559">
        <f t="shared" si="13"/>
        <v>0</v>
      </c>
      <c r="AA34" s="558">
        <f t="shared" si="14"/>
        <v>0</v>
      </c>
      <c r="AB34" s="562">
        <f t="shared" si="15"/>
        <v>0</v>
      </c>
      <c r="AC34" s="563">
        <f t="shared" si="16"/>
        <v>0</v>
      </c>
      <c r="AD34" s="135" t="str">
        <f t="shared" si="4"/>
        <v/>
      </c>
    </row>
    <row r="35" spans="1:33" ht="26.1" customHeight="1">
      <c r="A35" s="675" t="s">
        <v>771</v>
      </c>
      <c r="B35" s="414"/>
      <c r="C35" s="412"/>
      <c r="D35" s="412"/>
      <c r="E35" s="412"/>
      <c r="F35" s="489"/>
      <c r="G35" s="414"/>
      <c r="H35" s="489"/>
      <c r="I35" s="414"/>
      <c r="J35" s="489"/>
      <c r="K35" s="412"/>
      <c r="L35" s="488"/>
      <c r="M35" s="412"/>
      <c r="N35" s="488"/>
      <c r="O35" s="412"/>
      <c r="P35" s="423"/>
      <c r="Q35" s="632"/>
      <c r="R35" s="414"/>
      <c r="S35" s="414"/>
      <c r="T35" s="489"/>
      <c r="U35" s="414"/>
      <c r="V35" s="423"/>
      <c r="W35" s="632"/>
      <c r="X35" s="423"/>
      <c r="Y35" s="632"/>
      <c r="Z35" s="559">
        <f t="shared" si="13"/>
        <v>0</v>
      </c>
      <c r="AA35" s="558">
        <f t="shared" si="14"/>
        <v>0</v>
      </c>
      <c r="AB35" s="562">
        <f t="shared" si="15"/>
        <v>0</v>
      </c>
      <c r="AC35" s="563">
        <f t="shared" si="16"/>
        <v>0</v>
      </c>
      <c r="AD35" s="135" t="str">
        <f t="shared" si="4"/>
        <v/>
      </c>
      <c r="AE35" s="655"/>
      <c r="AF35" s="655"/>
      <c r="AG35" s="121" t="str">
        <f>IF(AND(AE35&lt;&gt;"",AF35=""),"x",IF(AND(AE35="",AF35&lt;&gt;""),"x",""))</f>
        <v/>
      </c>
    </row>
    <row r="36" spans="1:33" ht="26.1" customHeight="1">
      <c r="A36" s="675" t="s">
        <v>773</v>
      </c>
      <c r="B36" s="414"/>
      <c r="C36" s="412"/>
      <c r="D36" s="412"/>
      <c r="E36" s="412"/>
      <c r="F36" s="489"/>
      <c r="G36" s="414"/>
      <c r="H36" s="489"/>
      <c r="I36" s="414"/>
      <c r="J36" s="489"/>
      <c r="K36" s="412"/>
      <c r="L36" s="488"/>
      <c r="M36" s="412"/>
      <c r="N36" s="488"/>
      <c r="O36" s="412"/>
      <c r="P36" s="423"/>
      <c r="Q36" s="632"/>
      <c r="R36" s="414"/>
      <c r="S36" s="414"/>
      <c r="T36" s="489"/>
      <c r="U36" s="414"/>
      <c r="V36" s="423"/>
      <c r="W36" s="632"/>
      <c r="X36" s="423"/>
      <c r="Y36" s="632"/>
      <c r="Z36" s="559">
        <f t="shared" si="13"/>
        <v>0</v>
      </c>
      <c r="AA36" s="558">
        <f t="shared" si="14"/>
        <v>0</v>
      </c>
      <c r="AB36" s="562">
        <f t="shared" si="15"/>
        <v>0</v>
      </c>
      <c r="AC36" s="563">
        <f t="shared" si="16"/>
        <v>0</v>
      </c>
      <c r="AD36" s="135" t="str">
        <f t="shared" si="4"/>
        <v/>
      </c>
      <c r="AE36" s="655"/>
      <c r="AF36" s="655"/>
      <c r="AG36" s="121" t="str">
        <f>IF(AND(AE36&lt;&gt;"",AF36=""),"x",IF(AND(AE36="",AF36&lt;&gt;""),"x",""))</f>
        <v/>
      </c>
    </row>
    <row r="37" spans="1:33" ht="26.1" customHeight="1">
      <c r="A37" s="675" t="s">
        <v>1243</v>
      </c>
      <c r="B37" s="414"/>
      <c r="C37" s="412"/>
      <c r="D37" s="412"/>
      <c r="E37" s="412"/>
      <c r="F37" s="489"/>
      <c r="G37" s="414"/>
      <c r="H37" s="489"/>
      <c r="I37" s="414"/>
      <c r="J37" s="489"/>
      <c r="K37" s="412"/>
      <c r="L37" s="488"/>
      <c r="M37" s="412"/>
      <c r="N37" s="488"/>
      <c r="O37" s="412"/>
      <c r="P37" s="423"/>
      <c r="Q37" s="632"/>
      <c r="R37" s="414"/>
      <c r="S37" s="414"/>
      <c r="T37" s="489"/>
      <c r="U37" s="414"/>
      <c r="V37" s="423"/>
      <c r="W37" s="632"/>
      <c r="X37" s="423"/>
      <c r="Y37" s="632"/>
      <c r="Z37" s="559">
        <f t="shared" si="13"/>
        <v>0</v>
      </c>
      <c r="AA37" s="558">
        <f t="shared" si="14"/>
        <v>0</v>
      </c>
      <c r="AB37" s="562">
        <f t="shared" si="15"/>
        <v>0</v>
      </c>
      <c r="AC37" s="563">
        <f t="shared" si="16"/>
        <v>0</v>
      </c>
      <c r="AD37" s="135" t="str">
        <f t="shared" si="4"/>
        <v/>
      </c>
    </row>
    <row r="38" spans="1:33" ht="26.1" customHeight="1">
      <c r="A38" s="675" t="s">
        <v>1244</v>
      </c>
      <c r="B38" s="414"/>
      <c r="C38" s="412"/>
      <c r="D38" s="412"/>
      <c r="E38" s="412"/>
      <c r="F38" s="489"/>
      <c r="G38" s="414"/>
      <c r="H38" s="489"/>
      <c r="I38" s="414"/>
      <c r="J38" s="489"/>
      <c r="K38" s="412"/>
      <c r="L38" s="488"/>
      <c r="M38" s="412"/>
      <c r="N38" s="488"/>
      <c r="O38" s="412"/>
      <c r="P38" s="423"/>
      <c r="Q38" s="632"/>
      <c r="R38" s="414"/>
      <c r="S38" s="414"/>
      <c r="T38" s="489"/>
      <c r="U38" s="414"/>
      <c r="V38" s="423"/>
      <c r="W38" s="632"/>
      <c r="X38" s="423"/>
      <c r="Y38" s="632"/>
      <c r="Z38" s="559">
        <f t="shared" si="13"/>
        <v>0</v>
      </c>
      <c r="AA38" s="558">
        <f t="shared" si="14"/>
        <v>0</v>
      </c>
      <c r="AB38" s="562">
        <f t="shared" si="15"/>
        <v>0</v>
      </c>
      <c r="AC38" s="563">
        <f t="shared" si="16"/>
        <v>0</v>
      </c>
      <c r="AD38" s="135" t="str">
        <f t="shared" si="4"/>
        <v/>
      </c>
      <c r="AE38" s="655"/>
      <c r="AF38" s="655"/>
      <c r="AG38" s="121" t="str">
        <f>IF(AND(AE38&lt;&gt;"",AF38=""),"x",IF(AND(AE38="",AF38&lt;&gt;""),"x",""))</f>
        <v/>
      </c>
    </row>
    <row r="39" spans="1:33" ht="26.1" hidden="1" customHeight="1">
      <c r="A39" s="413" t="s">
        <v>844</v>
      </c>
      <c r="B39" s="414"/>
      <c r="C39" s="414"/>
      <c r="D39" s="414"/>
      <c r="E39" s="414"/>
      <c r="F39" s="489"/>
      <c r="G39" s="414"/>
      <c r="H39" s="489"/>
      <c r="I39" s="414"/>
      <c r="J39" s="489"/>
      <c r="K39" s="414"/>
      <c r="L39" s="489"/>
      <c r="M39" s="414"/>
      <c r="N39" s="489"/>
      <c r="O39" s="414"/>
      <c r="P39" s="489"/>
      <c r="Q39" s="414"/>
      <c r="R39" s="414"/>
      <c r="S39" s="414"/>
      <c r="T39" s="489"/>
      <c r="U39" s="414"/>
      <c r="V39" s="489"/>
      <c r="W39" s="414"/>
      <c r="X39" s="489"/>
      <c r="Y39" s="659"/>
      <c r="Z39" s="686"/>
      <c r="AA39" s="659"/>
      <c r="AB39" s="659"/>
      <c r="AC39" s="664"/>
      <c r="AD39" s="135" t="str">
        <f>IF(AND(AC39&gt;0,Q39=0),"x","")</f>
        <v/>
      </c>
    </row>
    <row r="40" spans="1:33" ht="26.1" hidden="1" customHeight="1">
      <c r="A40" s="413" t="s">
        <v>849</v>
      </c>
      <c r="B40" s="414"/>
      <c r="C40" s="414"/>
      <c r="D40" s="414"/>
      <c r="E40" s="414"/>
      <c r="F40" s="489"/>
      <c r="G40" s="414"/>
      <c r="H40" s="489"/>
      <c r="I40" s="414"/>
      <c r="J40" s="489"/>
      <c r="K40" s="414"/>
      <c r="L40" s="489"/>
      <c r="M40" s="414"/>
      <c r="N40" s="489"/>
      <c r="O40" s="414"/>
      <c r="P40" s="489"/>
      <c r="Q40" s="414"/>
      <c r="R40" s="414"/>
      <c r="S40" s="414"/>
      <c r="T40" s="489"/>
      <c r="U40" s="414"/>
      <c r="V40" s="489"/>
      <c r="W40" s="414"/>
      <c r="X40" s="489"/>
      <c r="Y40" s="659"/>
      <c r="Z40" s="686"/>
      <c r="AA40" s="659"/>
      <c r="AB40" s="659"/>
      <c r="AC40" s="664"/>
      <c r="AD40" s="135" t="str">
        <f t="shared" si="4"/>
        <v/>
      </c>
    </row>
    <row r="41" spans="1:33" ht="26.1" hidden="1" customHeight="1">
      <c r="A41" s="413" t="s">
        <v>859</v>
      </c>
      <c r="B41" s="414"/>
      <c r="C41" s="414"/>
      <c r="D41" s="414"/>
      <c r="E41" s="414"/>
      <c r="F41" s="489"/>
      <c r="G41" s="414"/>
      <c r="H41" s="489"/>
      <c r="I41" s="414"/>
      <c r="J41" s="489"/>
      <c r="K41" s="414"/>
      <c r="L41" s="489"/>
      <c r="M41" s="414"/>
      <c r="N41" s="489"/>
      <c r="O41" s="414"/>
      <c r="P41" s="489"/>
      <c r="Q41" s="414"/>
      <c r="R41" s="414"/>
      <c r="S41" s="414"/>
      <c r="T41" s="489"/>
      <c r="U41" s="414"/>
      <c r="V41" s="489"/>
      <c r="W41" s="414"/>
      <c r="X41" s="489"/>
      <c r="Y41" s="659"/>
      <c r="Z41" s="686"/>
      <c r="AA41" s="659"/>
      <c r="AB41" s="659"/>
      <c r="AC41" s="664"/>
      <c r="AD41" s="135" t="str">
        <f t="shared" si="4"/>
        <v/>
      </c>
    </row>
    <row r="42" spans="1:33" ht="26.1" hidden="1" customHeight="1">
      <c r="A42" s="413" t="s">
        <v>871</v>
      </c>
      <c r="B42" s="414"/>
      <c r="C42" s="414"/>
      <c r="D42" s="414"/>
      <c r="E42" s="414"/>
      <c r="F42" s="489"/>
      <c r="G42" s="414"/>
      <c r="H42" s="489"/>
      <c r="I42" s="414"/>
      <c r="J42" s="489"/>
      <c r="K42" s="414"/>
      <c r="L42" s="489"/>
      <c r="M42" s="414"/>
      <c r="N42" s="489"/>
      <c r="O42" s="414"/>
      <c r="P42" s="489"/>
      <c r="Q42" s="414"/>
      <c r="R42" s="414"/>
      <c r="S42" s="414"/>
      <c r="T42" s="489"/>
      <c r="U42" s="414"/>
      <c r="V42" s="489"/>
      <c r="W42" s="414"/>
      <c r="X42" s="489"/>
      <c r="Y42" s="659"/>
      <c r="Z42" s="686"/>
      <c r="AA42" s="659"/>
      <c r="AB42" s="659"/>
      <c r="AC42" s="664"/>
      <c r="AD42" s="135" t="str">
        <f t="shared" si="4"/>
        <v/>
      </c>
    </row>
    <row r="43" spans="1:33" ht="26.1" hidden="1" customHeight="1">
      <c r="A43" s="413" t="s">
        <v>1245</v>
      </c>
      <c r="B43" s="414"/>
      <c r="C43" s="414"/>
      <c r="D43" s="414"/>
      <c r="E43" s="414"/>
      <c r="F43" s="489"/>
      <c r="G43" s="414"/>
      <c r="H43" s="489"/>
      <c r="I43" s="414"/>
      <c r="J43" s="489"/>
      <c r="K43" s="414"/>
      <c r="L43" s="489"/>
      <c r="M43" s="414"/>
      <c r="N43" s="489"/>
      <c r="O43" s="414"/>
      <c r="P43" s="489"/>
      <c r="Q43" s="414"/>
      <c r="R43" s="414"/>
      <c r="S43" s="414"/>
      <c r="T43" s="489"/>
      <c r="U43" s="414"/>
      <c r="V43" s="489"/>
      <c r="W43" s="414"/>
      <c r="X43" s="489"/>
      <c r="Y43" s="659"/>
      <c r="Z43" s="686"/>
      <c r="AA43" s="659"/>
      <c r="AB43" s="659"/>
      <c r="AC43" s="664"/>
      <c r="AD43" s="135" t="str">
        <f t="shared" si="4"/>
        <v/>
      </c>
    </row>
    <row r="44" spans="1:33" ht="26.1" hidden="1" customHeight="1">
      <c r="A44" s="413" t="s">
        <v>1246</v>
      </c>
      <c r="B44" s="414"/>
      <c r="C44" s="414"/>
      <c r="D44" s="414"/>
      <c r="E44" s="414"/>
      <c r="F44" s="489"/>
      <c r="G44" s="414"/>
      <c r="H44" s="489"/>
      <c r="I44" s="414"/>
      <c r="J44" s="489"/>
      <c r="K44" s="414"/>
      <c r="L44" s="489"/>
      <c r="M44" s="414"/>
      <c r="N44" s="489"/>
      <c r="O44" s="414"/>
      <c r="P44" s="489"/>
      <c r="Q44" s="414"/>
      <c r="R44" s="414"/>
      <c r="S44" s="414"/>
      <c r="T44" s="489"/>
      <c r="U44" s="414"/>
      <c r="V44" s="489"/>
      <c r="W44" s="414"/>
      <c r="X44" s="489"/>
      <c r="Y44" s="659"/>
      <c r="Z44" s="686"/>
      <c r="AA44" s="659"/>
      <c r="AB44" s="659"/>
      <c r="AC44" s="664"/>
      <c r="AD44" s="135" t="str">
        <f t="shared" si="4"/>
        <v/>
      </c>
    </row>
    <row r="45" spans="1:33" ht="26.1" hidden="1" customHeight="1">
      <c r="A45" s="413" t="s">
        <v>1247</v>
      </c>
      <c r="B45" s="414"/>
      <c r="C45" s="414"/>
      <c r="D45" s="414"/>
      <c r="E45" s="414"/>
      <c r="F45" s="489"/>
      <c r="G45" s="414"/>
      <c r="H45" s="489"/>
      <c r="I45" s="414"/>
      <c r="J45" s="489"/>
      <c r="K45" s="414"/>
      <c r="L45" s="489"/>
      <c r="M45" s="414"/>
      <c r="N45" s="489"/>
      <c r="O45" s="414"/>
      <c r="P45" s="489"/>
      <c r="Q45" s="414"/>
      <c r="R45" s="414"/>
      <c r="S45" s="414"/>
      <c r="T45" s="489"/>
      <c r="U45" s="414"/>
      <c r="V45" s="489"/>
      <c r="W45" s="414"/>
      <c r="X45" s="489"/>
      <c r="Y45" s="659"/>
      <c r="Z45" s="686"/>
      <c r="AA45" s="659"/>
      <c r="AB45" s="659"/>
      <c r="AC45" s="664"/>
      <c r="AD45" s="135" t="str">
        <f t="shared" si="4"/>
        <v/>
      </c>
    </row>
    <row r="46" spans="1:33" ht="26.1" hidden="1" customHeight="1">
      <c r="A46" s="413" t="s">
        <v>902</v>
      </c>
      <c r="B46" s="414"/>
      <c r="C46" s="414"/>
      <c r="D46" s="414"/>
      <c r="E46" s="414"/>
      <c r="F46" s="489"/>
      <c r="G46" s="414"/>
      <c r="H46" s="489"/>
      <c r="I46" s="414"/>
      <c r="J46" s="489"/>
      <c r="K46" s="414"/>
      <c r="L46" s="489"/>
      <c r="M46" s="414"/>
      <c r="N46" s="489"/>
      <c r="O46" s="414"/>
      <c r="P46" s="489"/>
      <c r="Q46" s="414"/>
      <c r="R46" s="414"/>
      <c r="S46" s="414"/>
      <c r="T46" s="489"/>
      <c r="U46" s="414"/>
      <c r="V46" s="489"/>
      <c r="W46" s="414"/>
      <c r="X46" s="489"/>
      <c r="Y46" s="659"/>
      <c r="Z46" s="686"/>
      <c r="AA46" s="659"/>
      <c r="AB46" s="659"/>
      <c r="AC46" s="664"/>
      <c r="AD46" s="135" t="str">
        <f t="shared" si="4"/>
        <v/>
      </c>
    </row>
    <row r="47" spans="1:33" ht="26.1" hidden="1" customHeight="1">
      <c r="A47" s="413" t="s">
        <v>1248</v>
      </c>
      <c r="B47" s="414"/>
      <c r="C47" s="414"/>
      <c r="D47" s="414"/>
      <c r="E47" s="414"/>
      <c r="F47" s="489"/>
      <c r="G47" s="414"/>
      <c r="H47" s="489"/>
      <c r="I47" s="414"/>
      <c r="J47" s="489"/>
      <c r="K47" s="414"/>
      <c r="L47" s="489"/>
      <c r="M47" s="414"/>
      <c r="N47" s="489"/>
      <c r="O47" s="414"/>
      <c r="P47" s="489"/>
      <c r="Q47" s="414"/>
      <c r="R47" s="414"/>
      <c r="S47" s="414"/>
      <c r="T47" s="489"/>
      <c r="U47" s="414"/>
      <c r="V47" s="489"/>
      <c r="W47" s="414"/>
      <c r="X47" s="489"/>
      <c r="Y47" s="659"/>
      <c r="Z47" s="686"/>
      <c r="AA47" s="659"/>
      <c r="AB47" s="659"/>
      <c r="AC47" s="664"/>
      <c r="AD47" s="135" t="str">
        <f t="shared" si="4"/>
        <v/>
      </c>
    </row>
    <row r="48" spans="1:33" ht="26.1" hidden="1" customHeight="1">
      <c r="A48" s="413" t="s">
        <v>917</v>
      </c>
      <c r="B48" s="414"/>
      <c r="C48" s="414"/>
      <c r="D48" s="414"/>
      <c r="E48" s="414"/>
      <c r="F48" s="489"/>
      <c r="G48" s="414"/>
      <c r="H48" s="489"/>
      <c r="I48" s="414"/>
      <c r="J48" s="489"/>
      <c r="K48" s="414"/>
      <c r="L48" s="489"/>
      <c r="M48" s="414"/>
      <c r="N48" s="489"/>
      <c r="O48" s="414"/>
      <c r="P48" s="489"/>
      <c r="Q48" s="414"/>
      <c r="R48" s="414"/>
      <c r="S48" s="414"/>
      <c r="T48" s="489"/>
      <c r="U48" s="414"/>
      <c r="V48" s="489"/>
      <c r="W48" s="414"/>
      <c r="X48" s="489"/>
      <c r="Y48" s="659"/>
      <c r="Z48" s="686"/>
      <c r="AA48" s="659"/>
      <c r="AB48" s="659"/>
      <c r="AC48" s="664"/>
      <c r="AD48" s="135" t="str">
        <f t="shared" si="4"/>
        <v/>
      </c>
    </row>
    <row r="49" spans="1:30" ht="26.1" hidden="1" customHeight="1">
      <c r="A49" s="131" t="s">
        <v>1249</v>
      </c>
      <c r="B49" s="414"/>
      <c r="C49" s="414"/>
      <c r="D49" s="414"/>
      <c r="E49" s="414"/>
      <c r="F49" s="489"/>
      <c r="G49" s="414"/>
      <c r="H49" s="489"/>
      <c r="I49" s="414"/>
      <c r="J49" s="489"/>
      <c r="K49" s="414"/>
      <c r="L49" s="489"/>
      <c r="M49" s="414"/>
      <c r="N49" s="489"/>
      <c r="O49" s="414"/>
      <c r="P49" s="489"/>
      <c r="Q49" s="414"/>
      <c r="R49" s="414"/>
      <c r="S49" s="414"/>
      <c r="T49" s="489"/>
      <c r="U49" s="414"/>
      <c r="V49" s="489"/>
      <c r="W49" s="414"/>
      <c r="X49" s="489"/>
      <c r="Y49" s="659"/>
      <c r="Z49" s="686"/>
      <c r="AA49" s="659"/>
      <c r="AB49" s="659"/>
      <c r="AC49" s="664"/>
      <c r="AD49" s="135" t="str">
        <f t="shared" si="4"/>
        <v/>
      </c>
    </row>
    <row r="50" spans="1:30" ht="26.1" hidden="1" customHeight="1">
      <c r="A50" s="131" t="s">
        <v>1250</v>
      </c>
      <c r="B50" s="414"/>
      <c r="C50" s="414"/>
      <c r="D50" s="414"/>
      <c r="E50" s="414"/>
      <c r="F50" s="489"/>
      <c r="G50" s="414"/>
      <c r="H50" s="489"/>
      <c r="I50" s="414"/>
      <c r="J50" s="489"/>
      <c r="K50" s="414"/>
      <c r="L50" s="489"/>
      <c r="M50" s="414"/>
      <c r="N50" s="489"/>
      <c r="O50" s="414"/>
      <c r="P50" s="489"/>
      <c r="Q50" s="414"/>
      <c r="R50" s="414"/>
      <c r="S50" s="414"/>
      <c r="T50" s="489"/>
      <c r="U50" s="414"/>
      <c r="V50" s="489"/>
      <c r="W50" s="414"/>
      <c r="X50" s="489"/>
      <c r="Y50" s="659"/>
      <c r="Z50" s="686"/>
      <c r="AA50" s="659"/>
      <c r="AB50" s="659"/>
      <c r="AC50" s="664"/>
      <c r="AD50" s="135" t="str">
        <f t="shared" si="4"/>
        <v/>
      </c>
    </row>
    <row r="51" spans="1:30" ht="26.1" hidden="1" customHeight="1">
      <c r="A51" s="131" t="s">
        <v>1251</v>
      </c>
      <c r="B51" s="414"/>
      <c r="C51" s="414"/>
      <c r="D51" s="414"/>
      <c r="E51" s="414"/>
      <c r="F51" s="489"/>
      <c r="G51" s="414"/>
      <c r="H51" s="489"/>
      <c r="I51" s="414"/>
      <c r="J51" s="489"/>
      <c r="K51" s="414"/>
      <c r="L51" s="489"/>
      <c r="M51" s="414"/>
      <c r="N51" s="489"/>
      <c r="O51" s="414"/>
      <c r="P51" s="489"/>
      <c r="Q51" s="414"/>
      <c r="R51" s="414"/>
      <c r="S51" s="414"/>
      <c r="T51" s="489"/>
      <c r="U51" s="414"/>
      <c r="V51" s="489"/>
      <c r="W51" s="414"/>
      <c r="X51" s="489"/>
      <c r="Y51" s="659"/>
      <c r="Z51" s="686"/>
      <c r="AA51" s="659"/>
      <c r="AB51" s="659"/>
      <c r="AC51" s="664"/>
      <c r="AD51" s="135" t="str">
        <f t="shared" si="4"/>
        <v/>
      </c>
    </row>
    <row r="52" spans="1:30" ht="26.1" hidden="1" customHeight="1">
      <c r="A52" s="131" t="s">
        <v>1252</v>
      </c>
      <c r="B52" s="414"/>
      <c r="C52" s="414"/>
      <c r="D52" s="414"/>
      <c r="E52" s="414"/>
      <c r="F52" s="489"/>
      <c r="G52" s="414"/>
      <c r="H52" s="489"/>
      <c r="I52" s="414"/>
      <c r="J52" s="489"/>
      <c r="K52" s="414"/>
      <c r="L52" s="489"/>
      <c r="M52" s="414"/>
      <c r="N52" s="489"/>
      <c r="O52" s="414"/>
      <c r="P52" s="414"/>
      <c r="Q52" s="414"/>
      <c r="R52" s="414"/>
      <c r="S52" s="414"/>
      <c r="T52" s="489"/>
      <c r="U52" s="414"/>
      <c r="V52" s="489"/>
      <c r="W52" s="414"/>
      <c r="X52" s="489"/>
      <c r="Y52" s="659"/>
      <c r="Z52" s="686"/>
      <c r="AA52" s="659"/>
      <c r="AB52" s="659"/>
      <c r="AC52" s="664"/>
      <c r="AD52" s="135" t="str">
        <f t="shared" si="4"/>
        <v/>
      </c>
    </row>
    <row r="53" spans="1:30" ht="26.1" hidden="1" customHeight="1">
      <c r="A53" s="131" t="s">
        <v>1253</v>
      </c>
      <c r="B53" s="414"/>
      <c r="C53" s="414"/>
      <c r="D53" s="414"/>
      <c r="E53" s="414"/>
      <c r="F53" s="489"/>
      <c r="G53" s="414"/>
      <c r="H53" s="489"/>
      <c r="I53" s="414"/>
      <c r="J53" s="489"/>
      <c r="K53" s="414"/>
      <c r="L53" s="489"/>
      <c r="M53" s="414"/>
      <c r="N53" s="489"/>
      <c r="O53" s="414"/>
      <c r="P53" s="414"/>
      <c r="Q53" s="414"/>
      <c r="R53" s="414"/>
      <c r="S53" s="414"/>
      <c r="T53" s="489"/>
      <c r="U53" s="414"/>
      <c r="V53" s="489"/>
      <c r="W53" s="414"/>
      <c r="X53" s="489"/>
      <c r="Y53" s="659"/>
      <c r="Z53" s="686"/>
      <c r="AA53" s="659"/>
      <c r="AB53" s="659"/>
      <c r="AC53" s="664"/>
      <c r="AD53" s="135" t="str">
        <f t="shared" si="4"/>
        <v/>
      </c>
    </row>
    <row r="54" spans="1:30" ht="26.1" hidden="1" customHeight="1">
      <c r="A54" s="131" t="s">
        <v>1254</v>
      </c>
      <c r="B54" s="414"/>
      <c r="C54" s="414"/>
      <c r="D54" s="414"/>
      <c r="E54" s="414"/>
      <c r="F54" s="489"/>
      <c r="G54" s="414"/>
      <c r="H54" s="489"/>
      <c r="I54" s="414"/>
      <c r="J54" s="489"/>
      <c r="K54" s="414"/>
      <c r="L54" s="489"/>
      <c r="M54" s="414"/>
      <c r="N54" s="489"/>
      <c r="O54" s="414"/>
      <c r="P54" s="414"/>
      <c r="Q54" s="414"/>
      <c r="R54" s="414"/>
      <c r="S54" s="414"/>
      <c r="T54" s="489"/>
      <c r="U54" s="414"/>
      <c r="V54" s="489"/>
      <c r="W54" s="414"/>
      <c r="X54" s="489"/>
      <c r="Y54" s="659"/>
      <c r="Z54" s="686"/>
      <c r="AA54" s="659"/>
      <c r="AB54" s="659"/>
      <c r="AC54" s="664"/>
      <c r="AD54" s="135" t="str">
        <f t="shared" si="4"/>
        <v/>
      </c>
    </row>
    <row r="55" spans="1:30" ht="26.1" hidden="1" customHeight="1">
      <c r="A55" s="131" t="s">
        <v>1255</v>
      </c>
      <c r="B55" s="414"/>
      <c r="C55" s="414"/>
      <c r="D55" s="414"/>
      <c r="E55" s="414"/>
      <c r="F55" s="489"/>
      <c r="G55" s="414"/>
      <c r="H55" s="489"/>
      <c r="I55" s="414"/>
      <c r="J55" s="489"/>
      <c r="K55" s="414"/>
      <c r="L55" s="489"/>
      <c r="M55" s="414"/>
      <c r="N55" s="489"/>
      <c r="O55" s="414"/>
      <c r="P55" s="414"/>
      <c r="Q55" s="414"/>
      <c r="R55" s="414"/>
      <c r="S55" s="414"/>
      <c r="T55" s="489"/>
      <c r="U55" s="414"/>
      <c r="V55" s="489"/>
      <c r="W55" s="414"/>
      <c r="X55" s="489"/>
      <c r="Y55" s="659"/>
      <c r="Z55" s="686"/>
      <c r="AA55" s="659"/>
      <c r="AB55" s="659"/>
      <c r="AC55" s="664"/>
      <c r="AD55" s="135" t="str">
        <f t="shared" si="4"/>
        <v/>
      </c>
    </row>
    <row r="56" spans="1:30" ht="26.1" hidden="1" customHeight="1">
      <c r="A56" s="131" t="s">
        <v>1256</v>
      </c>
      <c r="B56" s="424"/>
      <c r="C56" s="414"/>
      <c r="D56" s="414"/>
      <c r="E56" s="414"/>
      <c r="F56" s="489"/>
      <c r="G56" s="414"/>
      <c r="H56" s="489"/>
      <c r="I56" s="414"/>
      <c r="J56" s="489"/>
      <c r="K56" s="414"/>
      <c r="L56" s="489"/>
      <c r="M56" s="414"/>
      <c r="N56" s="489"/>
      <c r="O56" s="414"/>
      <c r="P56" s="414"/>
      <c r="Q56" s="414"/>
      <c r="R56" s="489"/>
      <c r="S56" s="414"/>
      <c r="T56" s="489"/>
      <c r="U56" s="414"/>
      <c r="V56" s="489"/>
      <c r="W56" s="414"/>
      <c r="X56" s="489"/>
      <c r="Y56" s="659"/>
      <c r="Z56" s="686"/>
      <c r="AA56" s="659"/>
      <c r="AB56" s="659"/>
      <c r="AC56" s="664"/>
      <c r="AD56" s="135" t="str">
        <f t="shared" si="4"/>
        <v/>
      </c>
    </row>
    <row r="57" spans="1:30" ht="26.1" hidden="1" customHeight="1">
      <c r="A57" s="131" t="s">
        <v>1257</v>
      </c>
      <c r="B57" s="424"/>
      <c r="C57" s="414"/>
      <c r="D57" s="414"/>
      <c r="E57" s="414"/>
      <c r="F57" s="489"/>
      <c r="G57" s="414"/>
      <c r="H57" s="489"/>
      <c r="I57" s="414"/>
      <c r="J57" s="489"/>
      <c r="K57" s="414"/>
      <c r="L57" s="489"/>
      <c r="M57" s="414"/>
      <c r="N57" s="489"/>
      <c r="O57" s="414"/>
      <c r="P57" s="414"/>
      <c r="Q57" s="414"/>
      <c r="R57" s="489"/>
      <c r="S57" s="414"/>
      <c r="T57" s="489"/>
      <c r="U57" s="414"/>
      <c r="V57" s="489"/>
      <c r="W57" s="414"/>
      <c r="X57" s="489"/>
      <c r="Y57" s="659"/>
      <c r="Z57" s="686"/>
      <c r="AA57" s="659"/>
      <c r="AB57" s="659"/>
      <c r="AC57" s="664"/>
      <c r="AD57" s="135" t="str">
        <f t="shared" si="4"/>
        <v/>
      </c>
    </row>
    <row r="58" spans="1:30" ht="26.1" hidden="1" customHeight="1">
      <c r="A58" s="131" t="s">
        <v>1258</v>
      </c>
      <c r="B58" s="424"/>
      <c r="C58" s="414"/>
      <c r="D58" s="414"/>
      <c r="E58" s="414"/>
      <c r="F58" s="489"/>
      <c r="G58" s="414"/>
      <c r="H58" s="489"/>
      <c r="I58" s="414"/>
      <c r="J58" s="489"/>
      <c r="K58" s="414"/>
      <c r="L58" s="489"/>
      <c r="M58" s="414"/>
      <c r="N58" s="489"/>
      <c r="O58" s="414"/>
      <c r="P58" s="414"/>
      <c r="Q58" s="414"/>
      <c r="R58" s="489"/>
      <c r="S58" s="414"/>
      <c r="T58" s="489"/>
      <c r="U58" s="414"/>
      <c r="V58" s="489"/>
      <c r="W58" s="414"/>
      <c r="X58" s="489"/>
      <c r="Y58" s="659"/>
      <c r="Z58" s="686"/>
      <c r="AA58" s="659"/>
      <c r="AB58" s="659"/>
      <c r="AC58" s="664"/>
      <c r="AD58" s="135" t="str">
        <f t="shared" si="4"/>
        <v/>
      </c>
    </row>
    <row r="59" spans="1:30"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659"/>
      <c r="Z59" s="686"/>
      <c r="AA59" s="659"/>
      <c r="AB59" s="659"/>
      <c r="AC59" s="664"/>
      <c r="AD59" s="135" t="str">
        <f t="shared" si="4"/>
        <v/>
      </c>
    </row>
    <row r="60" spans="1:30"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659"/>
      <c r="Z60" s="686"/>
      <c r="AA60" s="659"/>
      <c r="AB60" s="659"/>
      <c r="AC60" s="664"/>
      <c r="AD60" s="135" t="str">
        <f t="shared" si="4"/>
        <v/>
      </c>
    </row>
    <row r="61" spans="1:30"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659"/>
      <c r="Z61" s="686"/>
      <c r="AA61" s="659"/>
      <c r="AB61" s="659"/>
      <c r="AC61" s="664"/>
      <c r="AD61" s="135" t="str">
        <f t="shared" si="4"/>
        <v/>
      </c>
    </row>
    <row r="62" spans="1:30" ht="26.1" customHeight="1" thickBot="1">
      <c r="A62" s="415" t="s">
        <v>1101</v>
      </c>
      <c r="B62" s="416">
        <f>+SUM(B7:B61)</f>
        <v>0</v>
      </c>
      <c r="C62" s="416">
        <f t="shared" ref="C62:AC62" si="17">+SUM(C7:C61)</f>
        <v>0</v>
      </c>
      <c r="D62" s="416">
        <f t="shared" si="17"/>
        <v>0</v>
      </c>
      <c r="E62" s="416">
        <f t="shared" si="17"/>
        <v>0</v>
      </c>
      <c r="F62" s="416">
        <f t="shared" si="17"/>
        <v>0</v>
      </c>
      <c r="G62" s="416">
        <f t="shared" si="17"/>
        <v>0</v>
      </c>
      <c r="H62" s="416">
        <f t="shared" si="17"/>
        <v>0</v>
      </c>
      <c r="I62" s="416">
        <f t="shared" si="17"/>
        <v>0</v>
      </c>
      <c r="J62" s="416">
        <f t="shared" si="17"/>
        <v>0</v>
      </c>
      <c r="K62" s="416">
        <f t="shared" si="17"/>
        <v>0</v>
      </c>
      <c r="L62" s="416">
        <f t="shared" si="17"/>
        <v>0</v>
      </c>
      <c r="M62" s="416">
        <f t="shared" si="17"/>
        <v>0</v>
      </c>
      <c r="N62" s="416">
        <f t="shared" si="17"/>
        <v>0</v>
      </c>
      <c r="O62" s="416">
        <f t="shared" si="17"/>
        <v>0</v>
      </c>
      <c r="P62" s="416">
        <f t="shared" si="17"/>
        <v>0</v>
      </c>
      <c r="Q62" s="416">
        <f t="shared" si="17"/>
        <v>0</v>
      </c>
      <c r="R62" s="416">
        <f t="shared" si="17"/>
        <v>0</v>
      </c>
      <c r="S62" s="416">
        <f t="shared" si="17"/>
        <v>0</v>
      </c>
      <c r="T62" s="416">
        <f t="shared" si="17"/>
        <v>0</v>
      </c>
      <c r="U62" s="416">
        <f t="shared" si="17"/>
        <v>0</v>
      </c>
      <c r="V62" s="416">
        <f t="shared" si="17"/>
        <v>0</v>
      </c>
      <c r="W62" s="416">
        <f t="shared" si="17"/>
        <v>0</v>
      </c>
      <c r="X62" s="416">
        <f t="shared" si="17"/>
        <v>0</v>
      </c>
      <c r="Y62" s="661">
        <f t="shared" si="17"/>
        <v>0</v>
      </c>
      <c r="Z62" s="665">
        <f t="shared" si="17"/>
        <v>0</v>
      </c>
      <c r="AA62" s="666">
        <f t="shared" si="17"/>
        <v>0</v>
      </c>
      <c r="AB62" s="666">
        <f t="shared" si="17"/>
        <v>0</v>
      </c>
      <c r="AC62" s="667">
        <f t="shared" si="17"/>
        <v>0</v>
      </c>
      <c r="AD62" s="135" t="str">
        <f t="shared" si="4"/>
        <v/>
      </c>
    </row>
    <row r="63" spans="1:30">
      <c r="C63" s="132"/>
      <c r="D63" s="132"/>
      <c r="E63" s="132"/>
      <c r="F63" s="132"/>
      <c r="G63" s="132"/>
      <c r="H63" s="132"/>
      <c r="I63" s="132"/>
      <c r="J63" s="132"/>
      <c r="M63" s="132"/>
      <c r="N63" s="132"/>
      <c r="O63" s="132"/>
      <c r="P63" s="132"/>
      <c r="Q63" s="132"/>
      <c r="R63" s="132"/>
      <c r="S63" s="132"/>
      <c r="T63" s="132"/>
      <c r="U63" s="132"/>
      <c r="V63" s="132"/>
    </row>
    <row r="64" spans="1:30">
      <c r="B64" s="133"/>
    </row>
    <row r="65" spans="2:27">
      <c r="B65" s="134"/>
      <c r="W65" s="132"/>
      <c r="X65" s="132"/>
      <c r="Y65" s="132"/>
      <c r="Z65" s="132"/>
      <c r="AA65" s="132"/>
    </row>
    <row r="68" spans="2:27">
      <c r="B68" s="134"/>
    </row>
    <row r="70" spans="2:27">
      <c r="B70" s="84"/>
    </row>
    <row r="71" spans="2:27" ht="13.8">
      <c r="B71" s="136"/>
    </row>
  </sheetData>
  <sheetProtection algorithmName="SHA-512" hashValue="ofbo5npH94fbur87mowpszUzRgrKcDTYe8rrgzMDX/cz/AoVJJN737FjG2A4+xsKI0HidoFnHbj/q7tPEGAwVw==" saltValue="M2UAV+pTdQIjhWZAXDAT+w==" spinCount="100000" sheet="1" objects="1" scenarios="1"/>
  <conditionalFormatting sqref="G1:H1">
    <cfRule type="containsText" dxfId="31" priority="3" operator="containsText" text="Errors">
      <formula>NOT(ISERROR(SEARCH("Errors",G1)))</formula>
    </cfRule>
  </conditionalFormatting>
  <conditionalFormatting sqref="AF6">
    <cfRule type="cellIs" dxfId="30" priority="2" stopIfTrue="1" operator="equal">
      <formula>"You cannot claim against this contract until all prior year program income has been expended."</formula>
    </cfRule>
  </conditionalFormatting>
  <conditionalFormatting sqref="AE6">
    <cfRule type="cellIs" dxfId="29" priority="1" stopIfTrue="1" operator="equal">
      <formula>"You cannot claim against this contract until all prior year program income has been expended."</formula>
    </cfRule>
  </conditionalFormatting>
  <dataValidations count="4">
    <dataValidation type="whole" allowBlank="1" showInputMessage="1" showErrorMessage="1" errorTitle="Data Validation" error="Please enter a whole number - do not use cents." sqref="Z7:AC10 Z12:AC13 Z15:AC32 Z34:AC38" xr:uid="{7D826DEE-7853-4BB0-ABDC-56917415D92C}">
      <formula1>-10000000000</formula1>
      <formula2>10000000000</formula2>
    </dataValidation>
    <dataValidation type="whole" allowBlank="1" showInputMessage="1" showErrorMessage="1" errorTitle="Data Validation" error="Please enter a whole number, do not use cents." sqref="J33:O33 C8:E38 K8:O32 V34:Y38 V7:Y10 P7:Q10 P12:Q13 V12:Y13 V15:Y32 P15:Q32 K34:Q38" xr:uid="{ADDA0FEF-D521-4F77-AB03-3E987B693058}">
      <formula1>-10000000000</formula1>
      <formula2>10000000000</formula2>
    </dataValidation>
    <dataValidation type="whole" allowBlank="1" showInputMessage="1" showErrorMessage="1" errorTitle="Data Validation" error="Please enter a whole number between 0 and 2147483647." sqref="B8:B55 J34:J61 B62:AC62 J8:J32 F8:I61 C39:E61 P11:Q11 V11:AC11 K39:AC61 B7:O7 V14:AC14 P14:Q14 R7:U38 P33:Q33 V33:AC33" xr:uid="{1C2708D5-55D4-4798-9E34-FFDD738459BF}">
      <formula1>0</formula1>
      <formula2>10000000000</formula2>
    </dataValidation>
    <dataValidation type="list" showInputMessage="1" showErrorMessage="1" sqref="A2" xr:uid="{E60DF31C-A737-4302-A6DA-FEC8C6E5CEBF}">
      <formula1>CAU</formula1>
    </dataValidation>
  </dataValidations>
  <pageMargins left="0.5" right="0.5" top="0.75" bottom="1" header="0.5" footer="0.5"/>
  <pageSetup scale="91" fitToWidth="2" fitToHeight="2" orientation="landscape" r:id="rId1"/>
  <headerFooter>
    <oddFooter>&amp;R&amp;A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F297D-195F-4E00-AFE0-E8543C93E37E}">
  <sheetPr>
    <tabColor theme="8" tint="0.39997558519241921"/>
    <pageSetUpPr fitToPage="1"/>
  </sheetPr>
  <dimension ref="A1:AE71"/>
  <sheetViews>
    <sheetView workbookViewId="0">
      <pane xSplit="6" ySplit="6" topLeftCell="G7" activePane="bottomRight" state="frozen"/>
      <selection activeCell="D14" sqref="D14"/>
      <selection pane="topRight" activeCell="D14" sqref="D14"/>
      <selection pane="bottomLeft" activeCell="D14" sqref="D14"/>
      <selection pane="bottomRight" activeCell="P11" sqref="P11"/>
    </sheetView>
  </sheetViews>
  <sheetFormatPr defaultColWidth="8.88671875" defaultRowHeight="13.2"/>
  <cols>
    <col min="1" max="1" width="28.88671875" style="121" customWidth="1"/>
    <col min="2" max="6" width="15.6640625" style="121" hidden="1" customWidth="1"/>
    <col min="7" max="7" width="17.21875" style="121" customWidth="1"/>
    <col min="8" max="8" width="15.6640625" style="121" hidden="1" customWidth="1"/>
    <col min="9" max="9" width="15.6640625" style="121" customWidth="1"/>
    <col min="10" max="15" width="15.6640625" style="121" hidden="1" customWidth="1"/>
    <col min="16" max="16" width="13.5546875" style="121" customWidth="1"/>
    <col min="17" max="17" width="13" style="121" customWidth="1"/>
    <col min="18" max="21" width="15.6640625" style="121" hidden="1" customWidth="1"/>
    <col min="22" max="22" width="14.6640625" style="121" customWidth="1"/>
    <col min="23" max="24" width="14.44140625" style="121" customWidth="1"/>
    <col min="25" max="25" width="14" style="121" customWidth="1"/>
    <col min="26" max="26" width="20.44140625" style="121" customWidth="1"/>
    <col min="27" max="27" width="20.21875" style="121" customWidth="1"/>
    <col min="28" max="28" width="20.5546875" style="121" customWidth="1"/>
    <col min="29" max="29" width="23.77734375" style="121" customWidth="1"/>
    <col min="30" max="31" width="8.88671875" style="135"/>
    <col min="32" max="16384" width="8.88671875" style="121"/>
  </cols>
  <sheetData>
    <row r="1" spans="1:31" ht="13.8" thickBot="1">
      <c r="A1" s="119" t="s">
        <v>1581</v>
      </c>
      <c r="B1" s="138"/>
      <c r="G1" s="149" t="str">
        <f>IF('Compliance Issues'!H3="x","Errors exist, see the Compliance Issues tab.","")</f>
        <v/>
      </c>
      <c r="H1" s="149"/>
      <c r="I1" s="122"/>
      <c r="J1" s="123"/>
      <c r="M1" s="123"/>
      <c r="N1" s="123"/>
      <c r="O1" s="123"/>
      <c r="P1" s="123"/>
      <c r="Q1" s="123"/>
      <c r="R1" s="123"/>
      <c r="S1" s="123"/>
      <c r="T1" s="123"/>
      <c r="U1" s="123"/>
      <c r="V1" s="123"/>
      <c r="W1" s="123"/>
      <c r="X1" s="123"/>
      <c r="Y1" s="123"/>
      <c r="Z1" s="123"/>
      <c r="AA1" s="123"/>
    </row>
    <row r="2" spans="1:31" ht="16.2" thickBot="1">
      <c r="A2" s="117">
        <f>IIIB!A2</f>
        <v>0</v>
      </c>
      <c r="B2" s="120"/>
      <c r="C2" s="124" t="str">
        <f>IIIB!C2</f>
        <v>January 2021</v>
      </c>
      <c r="G2" s="125" t="str">
        <f ca="1">LOOKUP(C2,'Addl Info'!A21:A34,'Addl Info'!F21:F35)</f>
        <v>Non-Submission Period</v>
      </c>
      <c r="H2" s="503"/>
      <c r="I2" s="126">
        <f ca="1">IF(G2="Non-Submission Period",0,LOOKUP(A2,'COVID Funds'!A5:A125,'COVID Funds'!I5:I125))</f>
        <v>0</v>
      </c>
      <c r="J2" s="496"/>
      <c r="M2" s="123"/>
      <c r="N2" s="123"/>
      <c r="O2" s="123"/>
      <c r="P2" s="123"/>
      <c r="Q2" s="123"/>
      <c r="R2" s="123"/>
      <c r="S2" s="123"/>
      <c r="T2" s="123"/>
      <c r="U2" s="123"/>
      <c r="V2" s="123"/>
      <c r="W2" s="123"/>
      <c r="X2" s="123"/>
      <c r="Y2" s="123"/>
      <c r="Z2" s="123"/>
      <c r="AA2" s="123"/>
    </row>
    <row r="3" spans="1:31">
      <c r="G3" s="127" t="s">
        <v>1225</v>
      </c>
      <c r="H3" s="127"/>
      <c r="I3" s="128">
        <f ca="1">I2-Q62</f>
        <v>0</v>
      </c>
      <c r="J3" s="497"/>
      <c r="M3" s="123"/>
      <c r="N3" s="123"/>
      <c r="O3" s="123"/>
      <c r="P3" s="123"/>
      <c r="Q3" s="123"/>
      <c r="R3" s="123"/>
      <c r="S3" s="123"/>
      <c r="T3" s="123"/>
      <c r="U3" s="123"/>
      <c r="V3" s="123"/>
      <c r="W3" s="123"/>
      <c r="X3" s="123"/>
      <c r="Y3" s="123"/>
      <c r="Z3" s="123"/>
      <c r="AA3" s="123"/>
    </row>
    <row r="4" spans="1:31">
      <c r="G4" s="125"/>
      <c r="H4" s="503"/>
      <c r="I4" s="126"/>
      <c r="M4" s="123"/>
      <c r="N4" s="123"/>
      <c r="O4" s="123"/>
      <c r="P4" s="123"/>
      <c r="Q4" s="123"/>
      <c r="R4" s="123"/>
      <c r="S4" s="123"/>
      <c r="T4" s="123"/>
      <c r="U4" s="123"/>
      <c r="V4" s="123"/>
      <c r="W4" s="123"/>
      <c r="X4" s="123"/>
      <c r="Y4" s="123"/>
      <c r="Z4" s="123"/>
      <c r="AA4" s="123"/>
    </row>
    <row r="5" spans="1:31" ht="13.8" thickBot="1">
      <c r="G5" s="127"/>
      <c r="H5" s="127"/>
      <c r="I5" s="128"/>
      <c r="M5" s="129"/>
      <c r="N5" s="129"/>
      <c r="O5" s="129"/>
      <c r="P5" s="129"/>
      <c r="Q5" s="129"/>
      <c r="R5" s="129"/>
      <c r="S5" s="129"/>
      <c r="T5" s="129"/>
      <c r="U5" s="129"/>
      <c r="V5" s="129"/>
      <c r="W5" s="129"/>
      <c r="X5" s="129"/>
      <c r="Y5" s="130"/>
      <c r="Z5" s="123"/>
      <c r="AA5" s="123"/>
    </row>
    <row r="6" spans="1:31" ht="77.099999999999994" customHeight="1">
      <c r="A6" s="539" t="s">
        <v>1226</v>
      </c>
      <c r="B6" s="539" t="s">
        <v>1454</v>
      </c>
      <c r="C6" s="539" t="s">
        <v>1455</v>
      </c>
      <c r="D6" s="539" t="s">
        <v>1227</v>
      </c>
      <c r="E6" s="539" t="s">
        <v>1228</v>
      </c>
      <c r="F6" s="539" t="s">
        <v>1430</v>
      </c>
      <c r="G6" s="539"/>
      <c r="H6" s="539" t="s">
        <v>1431</v>
      </c>
      <c r="I6" s="539"/>
      <c r="J6" s="539" t="s">
        <v>1432</v>
      </c>
      <c r="K6" s="539" t="s">
        <v>1433</v>
      </c>
      <c r="L6" s="539" t="s">
        <v>1434</v>
      </c>
      <c r="M6" s="539" t="s">
        <v>1229</v>
      </c>
      <c r="N6" s="539" t="s">
        <v>1435</v>
      </c>
      <c r="O6" s="539" t="s">
        <v>1084</v>
      </c>
      <c r="P6" s="721" t="s">
        <v>1582</v>
      </c>
      <c r="Q6" s="721" t="s">
        <v>1583</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row>
    <row r="7" spans="1:31" ht="26.1" hidden="1" customHeight="1">
      <c r="A7" s="413" t="s">
        <v>357</v>
      </c>
      <c r="B7" s="414"/>
      <c r="C7" s="414"/>
      <c r="D7" s="414"/>
      <c r="E7" s="414"/>
      <c r="F7" s="489"/>
      <c r="G7" s="414"/>
      <c r="H7" s="489"/>
      <c r="I7" s="414"/>
      <c r="J7" s="489"/>
      <c r="K7" s="414"/>
      <c r="L7" s="489"/>
      <c r="M7" s="414"/>
      <c r="N7" s="489"/>
      <c r="O7" s="414"/>
      <c r="P7" s="489"/>
      <c r="Q7" s="414"/>
      <c r="R7" s="414"/>
      <c r="S7" s="414"/>
      <c r="T7" s="489"/>
      <c r="U7" s="414"/>
      <c r="V7" s="489"/>
      <c r="W7" s="414"/>
      <c r="X7" s="489"/>
      <c r="Y7" s="659"/>
      <c r="Z7" s="686"/>
      <c r="AA7" s="659"/>
      <c r="AB7" s="659"/>
      <c r="AC7" s="664"/>
      <c r="AD7" s="135" t="str">
        <f t="shared" ref="AD7:AD61" si="0">IF(AND(AC7&gt;0,Q7=0),"x","")</f>
        <v/>
      </c>
      <c r="AE7" s="135" t="str">
        <f>IF(AND(AC7=0,AND(IIIB!C7=0,IIIC1!C7=0,IIIC2!C7=0,IIID!C7=0)),"",IF(AND(AC7&gt;0,AND(IIIB!C7=0,IIIC1!C7=0,IIIC2!C7=0,IIID!C7=0)),"x",""))</f>
        <v/>
      </c>
    </row>
    <row r="8" spans="1:31" ht="26.1" hidden="1" customHeight="1">
      <c r="A8" s="413" t="s">
        <v>360</v>
      </c>
      <c r="B8" s="414"/>
      <c r="C8" s="412"/>
      <c r="D8" s="412"/>
      <c r="E8" s="412"/>
      <c r="F8" s="489"/>
      <c r="G8" s="414"/>
      <c r="H8" s="489"/>
      <c r="I8" s="414"/>
      <c r="J8" s="489"/>
      <c r="K8" s="412"/>
      <c r="L8" s="488"/>
      <c r="M8" s="412"/>
      <c r="N8" s="488"/>
      <c r="O8" s="412"/>
      <c r="P8" s="489"/>
      <c r="Q8" s="414"/>
      <c r="R8" s="414"/>
      <c r="S8" s="414"/>
      <c r="T8" s="489"/>
      <c r="U8" s="414"/>
      <c r="V8" s="489"/>
      <c r="W8" s="414"/>
      <c r="X8" s="489"/>
      <c r="Y8" s="659"/>
      <c r="Z8" s="686"/>
      <c r="AA8" s="659"/>
      <c r="AB8" s="659"/>
      <c r="AC8" s="664"/>
      <c r="AD8" s="135" t="str">
        <f t="shared" si="0"/>
        <v/>
      </c>
      <c r="AE8" s="135" t="str">
        <f>IF(AND(AC8=0,AND(IIIB!C8=0,IIIC1!C8=0,IIIC2!C8=0,IIID!C8=0)),"",IF(AND(AC8&gt;0,AND(IIIB!C8=0,IIIC1!C8=0,IIIC2!C8=0,IIID!C8=0)),"x",""))</f>
        <v/>
      </c>
    </row>
    <row r="9" spans="1:31" ht="26.1" hidden="1" customHeight="1">
      <c r="A9" s="413" t="s">
        <v>368</v>
      </c>
      <c r="B9" s="414"/>
      <c r="C9" s="412"/>
      <c r="D9" s="412"/>
      <c r="E9" s="412"/>
      <c r="F9" s="489"/>
      <c r="G9" s="414"/>
      <c r="H9" s="489"/>
      <c r="I9" s="414"/>
      <c r="J9" s="489"/>
      <c r="K9" s="412"/>
      <c r="L9" s="488"/>
      <c r="M9" s="412"/>
      <c r="N9" s="488"/>
      <c r="O9" s="412"/>
      <c r="P9" s="489"/>
      <c r="Q9" s="414"/>
      <c r="R9" s="414"/>
      <c r="S9" s="414"/>
      <c r="T9" s="489"/>
      <c r="U9" s="414"/>
      <c r="V9" s="489"/>
      <c r="W9" s="414"/>
      <c r="X9" s="489"/>
      <c r="Y9" s="659"/>
      <c r="Z9" s="686"/>
      <c r="AA9" s="659"/>
      <c r="AB9" s="659"/>
      <c r="AC9" s="664"/>
      <c r="AD9" s="135" t="str">
        <f t="shared" si="0"/>
        <v/>
      </c>
      <c r="AE9" s="135" t="str">
        <f>IF(AND(AC9=0,AND(IIIB!C9=0,IIIC1!C9=0,IIIC2!C9=0,IIID!C9=0)),"",IF(AND(AC9&gt;0,AND(IIIB!C9=0,IIIC1!C9=0,IIIC2!C9=0,IIID!C9=0)),"x",""))</f>
        <v/>
      </c>
    </row>
    <row r="10" spans="1:31" ht="26.1" hidden="1" customHeight="1">
      <c r="A10" s="413" t="s">
        <v>376</v>
      </c>
      <c r="B10" s="414"/>
      <c r="C10" s="412"/>
      <c r="D10" s="412"/>
      <c r="E10" s="412"/>
      <c r="F10" s="489"/>
      <c r="G10" s="414"/>
      <c r="H10" s="489"/>
      <c r="I10" s="414"/>
      <c r="J10" s="489"/>
      <c r="K10" s="412"/>
      <c r="L10" s="488"/>
      <c r="M10" s="412"/>
      <c r="N10" s="488"/>
      <c r="O10" s="412"/>
      <c r="P10" s="489"/>
      <c r="Q10" s="414"/>
      <c r="R10" s="414"/>
      <c r="S10" s="414"/>
      <c r="T10" s="489"/>
      <c r="U10" s="414"/>
      <c r="V10" s="489"/>
      <c r="W10" s="414"/>
      <c r="X10" s="489"/>
      <c r="Y10" s="659"/>
      <c r="Z10" s="686"/>
      <c r="AA10" s="659"/>
      <c r="AB10" s="659"/>
      <c r="AC10" s="664"/>
      <c r="AD10" s="135" t="str">
        <f t="shared" si="0"/>
        <v/>
      </c>
      <c r="AE10" s="135" t="str">
        <f>IF(AND(AC10=0,AND(IIIB!C10=0,IIIC1!C10=0,IIIC2!C10=0,IIID!C10=0)),"",IF(AND(AC10&gt;0,AND(IIIB!C10=0,IIIC1!C10=0,IIIC2!C10=0,IIID!C10=0)),"x",""))</f>
        <v/>
      </c>
    </row>
    <row r="11" spans="1:31" ht="26.1" customHeight="1">
      <c r="A11" s="415" t="s">
        <v>1233</v>
      </c>
      <c r="B11" s="414"/>
      <c r="C11" s="412"/>
      <c r="D11" s="412"/>
      <c r="E11" s="412"/>
      <c r="F11" s="489"/>
      <c r="G11" s="414"/>
      <c r="H11" s="489"/>
      <c r="I11" s="414"/>
      <c r="J11" s="489"/>
      <c r="K11" s="412"/>
      <c r="L11" s="488"/>
      <c r="M11" s="412"/>
      <c r="N11" s="488"/>
      <c r="O11" s="412"/>
      <c r="P11" s="423"/>
      <c r="Q11" s="632"/>
      <c r="R11" s="414"/>
      <c r="S11" s="414"/>
      <c r="T11" s="489"/>
      <c r="U11" s="414"/>
      <c r="V11" s="423"/>
      <c r="W11" s="632"/>
      <c r="X11" s="423"/>
      <c r="Y11" s="632"/>
      <c r="Z11" s="559">
        <f t="shared" ref="Z11" si="1">B11+D11+F11+J11+L11+N11+P11+R11+T11+X11</f>
        <v>0</v>
      </c>
      <c r="AA11" s="558">
        <f t="shared" ref="AA11" si="2">Z11+H11</f>
        <v>0</v>
      </c>
      <c r="AB11" s="562">
        <f t="shared" ref="AB11" si="3">C11+E11+G11+K11+M11+O11+Q11+S11+U11+Y11</f>
        <v>0</v>
      </c>
      <c r="AC11" s="563">
        <f t="shared" ref="AC11" si="4">AB11+I11</f>
        <v>0</v>
      </c>
      <c r="AD11" s="135" t="str">
        <f t="shared" si="0"/>
        <v/>
      </c>
      <c r="AE11" s="135" t="str">
        <f>IF(AND(AC11=0,AND(IIIB!C11=0,IIIC1!C11=0,IIIC2!C11=0,IIID!C11=0)),"",IF(AND(AC11&gt;0,AND(IIIB!C11=0,IIIC1!C11=0,IIIC2!C11=0,IIID!C11=0)),"x",""))</f>
        <v/>
      </c>
    </row>
    <row r="12" spans="1:31" ht="26.1" hidden="1" customHeight="1">
      <c r="A12" s="413" t="s">
        <v>407</v>
      </c>
      <c r="B12" s="414"/>
      <c r="C12" s="412"/>
      <c r="D12" s="412"/>
      <c r="E12" s="412"/>
      <c r="F12" s="489"/>
      <c r="G12" s="414"/>
      <c r="H12" s="489"/>
      <c r="I12" s="414"/>
      <c r="J12" s="489"/>
      <c r="K12" s="412"/>
      <c r="L12" s="488"/>
      <c r="M12" s="412"/>
      <c r="N12" s="488"/>
      <c r="O12" s="412"/>
      <c r="P12" s="489"/>
      <c r="Q12" s="414"/>
      <c r="R12" s="414"/>
      <c r="S12" s="414"/>
      <c r="T12" s="489"/>
      <c r="U12" s="414"/>
      <c r="V12" s="489"/>
      <c r="W12" s="414"/>
      <c r="X12" s="489"/>
      <c r="Y12" s="659"/>
      <c r="Z12" s="686"/>
      <c r="AA12" s="659"/>
      <c r="AB12" s="659"/>
      <c r="AC12" s="664"/>
      <c r="AD12" s="135" t="str">
        <f t="shared" si="0"/>
        <v/>
      </c>
      <c r="AE12" s="135" t="str">
        <f>IF(AND(AC12=0,AND(IIIB!C12=0,IIIC1!C12=0,IIIC2!C12=0,IIID!C12=0)),"",IF(AND(AC12&gt;0,AND(IIIB!C12=0,IIIC1!C12=0,IIIC2!C12=0,IIID!C12=0)),"x",""))</f>
        <v/>
      </c>
    </row>
    <row r="13" spans="1:31" ht="26.1" hidden="1" customHeight="1">
      <c r="A13" s="413" t="s">
        <v>411</v>
      </c>
      <c r="B13" s="414"/>
      <c r="C13" s="412"/>
      <c r="D13" s="412"/>
      <c r="E13" s="412"/>
      <c r="F13" s="489"/>
      <c r="G13" s="414"/>
      <c r="H13" s="489"/>
      <c r="I13" s="414"/>
      <c r="J13" s="489"/>
      <c r="K13" s="412"/>
      <c r="L13" s="488"/>
      <c r="M13" s="412"/>
      <c r="N13" s="488"/>
      <c r="O13" s="412"/>
      <c r="P13" s="489"/>
      <c r="Q13" s="414"/>
      <c r="R13" s="414"/>
      <c r="S13" s="414"/>
      <c r="T13" s="489"/>
      <c r="U13" s="414"/>
      <c r="V13" s="489"/>
      <c r="W13" s="414"/>
      <c r="X13" s="489"/>
      <c r="Y13" s="659"/>
      <c r="Z13" s="686"/>
      <c r="AA13" s="659"/>
      <c r="AB13" s="659"/>
      <c r="AC13" s="664"/>
      <c r="AD13" s="135" t="str">
        <f t="shared" si="0"/>
        <v/>
      </c>
      <c r="AE13" s="135" t="str">
        <f>IF(AND(AC13=0,AND(IIIB!C13=0,IIIC1!C13=0,IIIC2!C13=0,IIID!C13=0)),"",IF(AND(AC13&gt;0,AND(IIIB!C13=0,IIIC1!C13=0,IIIC2!C13=0,IIID!C13=0)),"x",""))</f>
        <v/>
      </c>
    </row>
    <row r="14" spans="1:31" ht="26.1" hidden="1" customHeight="1">
      <c r="A14" s="415" t="s">
        <v>413</v>
      </c>
      <c r="B14" s="414"/>
      <c r="C14" s="412"/>
      <c r="D14" s="412"/>
      <c r="E14" s="412"/>
      <c r="F14" s="489"/>
      <c r="G14" s="414"/>
      <c r="H14" s="489"/>
      <c r="I14" s="414"/>
      <c r="J14" s="489"/>
      <c r="K14" s="412"/>
      <c r="L14" s="488"/>
      <c r="M14" s="412"/>
      <c r="N14" s="488"/>
      <c r="O14" s="412"/>
      <c r="P14" s="489"/>
      <c r="Q14" s="414"/>
      <c r="R14" s="414"/>
      <c r="S14" s="414"/>
      <c r="T14" s="489"/>
      <c r="U14" s="414"/>
      <c r="V14" s="489"/>
      <c r="W14" s="414"/>
      <c r="X14" s="489"/>
      <c r="Y14" s="659"/>
      <c r="Z14" s="686"/>
      <c r="AA14" s="659"/>
      <c r="AB14" s="659"/>
      <c r="AC14" s="664"/>
      <c r="AD14" s="135" t="str">
        <f t="shared" si="0"/>
        <v/>
      </c>
      <c r="AE14" s="135" t="str">
        <f>IF(AND(AC14=0,AND(IIIB!C14=0,IIIC1!C14=0,IIIC2!C14=0,IIID!C14=0)),"",IF(AND(AC14&gt;0,AND(IIIB!C14=0,IIIC1!C14=0,IIIC2!C14=0,IIID!C14=0)),"x",""))</f>
        <v/>
      </c>
    </row>
    <row r="15" spans="1:31" ht="26.1" customHeight="1">
      <c r="A15" s="675" t="s">
        <v>1234</v>
      </c>
      <c r="B15" s="414"/>
      <c r="C15" s="412"/>
      <c r="D15" s="412"/>
      <c r="E15" s="412"/>
      <c r="F15" s="489"/>
      <c r="G15" s="414"/>
      <c r="H15" s="489"/>
      <c r="I15" s="414"/>
      <c r="J15" s="489"/>
      <c r="K15" s="412"/>
      <c r="L15" s="488"/>
      <c r="M15" s="412"/>
      <c r="N15" s="488"/>
      <c r="O15" s="412"/>
      <c r="P15" s="423"/>
      <c r="Q15" s="632"/>
      <c r="R15" s="414"/>
      <c r="S15" s="414"/>
      <c r="T15" s="489"/>
      <c r="U15" s="414"/>
      <c r="V15" s="423"/>
      <c r="W15" s="632"/>
      <c r="X15" s="423"/>
      <c r="Y15" s="632"/>
      <c r="Z15" s="559">
        <f t="shared" ref="Z15" si="5">B15+D15+F15+J15+L15+N15+P15+R15+T15+X15</f>
        <v>0</v>
      </c>
      <c r="AA15" s="558">
        <f t="shared" ref="AA15" si="6">Z15+H15</f>
        <v>0</v>
      </c>
      <c r="AB15" s="562">
        <f t="shared" ref="AB15" si="7">C15+E15+G15+K15+M15+O15+Q15+S15+U15+Y15</f>
        <v>0</v>
      </c>
      <c r="AC15" s="563">
        <f t="shared" ref="AC15" si="8">AB15+I15</f>
        <v>0</v>
      </c>
      <c r="AD15" s="135" t="str">
        <f t="shared" si="0"/>
        <v/>
      </c>
      <c r="AE15" s="135" t="str">
        <f>IF(AND(AC15=0,AND(IIIB!C15=0,IIIC1!C15=0,IIIC2!C15=0,IIID!C15=0)),"",IF(AND(AC15&gt;0,AND(IIIB!C15=0,IIIC1!C15=0,IIIC2!C15=0,IIID!C15=0)),"x",""))</f>
        <v/>
      </c>
    </row>
    <row r="16" spans="1:31" ht="26.1" hidden="1" customHeight="1">
      <c r="A16" s="413" t="s">
        <v>1235</v>
      </c>
      <c r="B16" s="414"/>
      <c r="C16" s="412"/>
      <c r="D16" s="412"/>
      <c r="E16" s="412"/>
      <c r="F16" s="489"/>
      <c r="G16" s="414"/>
      <c r="H16" s="489"/>
      <c r="I16" s="414"/>
      <c r="J16" s="489"/>
      <c r="K16" s="412"/>
      <c r="L16" s="488"/>
      <c r="M16" s="412"/>
      <c r="N16" s="488"/>
      <c r="O16" s="412"/>
      <c r="P16" s="489"/>
      <c r="Q16" s="414"/>
      <c r="R16" s="414"/>
      <c r="S16" s="414"/>
      <c r="T16" s="489"/>
      <c r="U16" s="414"/>
      <c r="V16" s="489"/>
      <c r="W16" s="414"/>
      <c r="X16" s="489"/>
      <c r="Y16" s="659"/>
      <c r="Z16" s="686"/>
      <c r="AA16" s="659"/>
      <c r="AB16" s="659"/>
      <c r="AC16" s="664"/>
      <c r="AD16" s="135" t="str">
        <f t="shared" si="0"/>
        <v/>
      </c>
      <c r="AE16" s="135" t="str">
        <f>IF(AND(AC16=0,AND(IIIB!C16=0,IIIC1!C16=0,IIIC2!C16=0,IIID!C16=0)),"",IF(AND(AC16&gt;0,AND(IIIB!C16=0,IIIC1!C16=0,IIIC2!C16=0,IIID!C16=0)),"x",""))</f>
        <v/>
      </c>
    </row>
    <row r="17" spans="1:31" ht="26.1" hidden="1" customHeight="1">
      <c r="A17" s="413" t="s">
        <v>480</v>
      </c>
      <c r="B17" s="414"/>
      <c r="C17" s="412"/>
      <c r="D17" s="412"/>
      <c r="E17" s="412"/>
      <c r="F17" s="489"/>
      <c r="G17" s="414"/>
      <c r="H17" s="489"/>
      <c r="I17" s="414"/>
      <c r="J17" s="489"/>
      <c r="K17" s="412"/>
      <c r="L17" s="488"/>
      <c r="M17" s="412"/>
      <c r="N17" s="488"/>
      <c r="O17" s="412"/>
      <c r="P17" s="489"/>
      <c r="Q17" s="414"/>
      <c r="R17" s="414"/>
      <c r="S17" s="414"/>
      <c r="T17" s="489"/>
      <c r="U17" s="414"/>
      <c r="V17" s="489"/>
      <c r="W17" s="414"/>
      <c r="X17" s="489"/>
      <c r="Y17" s="659"/>
      <c r="Z17" s="686"/>
      <c r="AA17" s="659"/>
      <c r="AB17" s="659"/>
      <c r="AC17" s="664"/>
      <c r="AD17" s="135" t="str">
        <f t="shared" si="0"/>
        <v/>
      </c>
      <c r="AE17" s="135" t="str">
        <f>IF(AND(AC17=0,AND(IIIB!C17=0,IIIC1!C17=0,IIIC2!C17=0,IIID!C17=0)),"",IF(AND(AC17&gt;0,AND(IIIB!C17=0,IIIC1!C17=0,IIIC2!C17=0,IIID!C17=0)),"x",""))</f>
        <v/>
      </c>
    </row>
    <row r="18" spans="1:31" ht="26.1" hidden="1" customHeight="1">
      <c r="A18" s="413" t="s">
        <v>504</v>
      </c>
      <c r="B18" s="414"/>
      <c r="C18" s="412"/>
      <c r="D18" s="412"/>
      <c r="E18" s="412"/>
      <c r="F18" s="489"/>
      <c r="G18" s="414"/>
      <c r="H18" s="489"/>
      <c r="I18" s="414"/>
      <c r="J18" s="489"/>
      <c r="K18" s="412"/>
      <c r="L18" s="488"/>
      <c r="M18" s="412"/>
      <c r="N18" s="488"/>
      <c r="O18" s="412"/>
      <c r="P18" s="489"/>
      <c r="Q18" s="414"/>
      <c r="R18" s="414"/>
      <c r="S18" s="414"/>
      <c r="T18" s="489"/>
      <c r="U18" s="414"/>
      <c r="V18" s="489"/>
      <c r="W18" s="414"/>
      <c r="X18" s="489"/>
      <c r="Y18" s="659"/>
      <c r="Z18" s="686"/>
      <c r="AA18" s="659"/>
      <c r="AB18" s="659"/>
      <c r="AC18" s="664"/>
      <c r="AD18" s="135" t="str">
        <f t="shared" si="0"/>
        <v/>
      </c>
      <c r="AE18" s="135" t="str">
        <f>IF(AND(AC18=0,AND(IIIB!C18=0,IIIC1!C18=0,IIIC2!C18=0,IIID!C18=0)),"",IF(AND(AC18&gt;0,AND(IIIB!C18=0,IIIC1!C18=0,IIIC2!C18=0,IIID!C18=0)),"x",""))</f>
        <v/>
      </c>
    </row>
    <row r="19" spans="1:31" ht="26.1" customHeight="1">
      <c r="A19" s="675" t="s">
        <v>1236</v>
      </c>
      <c r="B19" s="414"/>
      <c r="C19" s="412"/>
      <c r="D19" s="412"/>
      <c r="E19" s="412"/>
      <c r="F19" s="489"/>
      <c r="G19" s="414"/>
      <c r="H19" s="489"/>
      <c r="I19" s="414"/>
      <c r="J19" s="489"/>
      <c r="K19" s="412"/>
      <c r="L19" s="488"/>
      <c r="M19" s="412"/>
      <c r="N19" s="488"/>
      <c r="O19" s="412"/>
      <c r="P19" s="423"/>
      <c r="Q19" s="632"/>
      <c r="R19" s="414"/>
      <c r="S19" s="414"/>
      <c r="T19" s="489"/>
      <c r="U19" s="414"/>
      <c r="V19" s="423"/>
      <c r="W19" s="632"/>
      <c r="X19" s="423"/>
      <c r="Y19" s="632"/>
      <c r="Z19" s="559">
        <f t="shared" ref="Z19" si="9">B19+D19+F19+J19+L19+N19+P19+R19+T19+X19</f>
        <v>0</v>
      </c>
      <c r="AA19" s="558">
        <f t="shared" ref="AA19" si="10">Z19+H19</f>
        <v>0</v>
      </c>
      <c r="AB19" s="562">
        <f t="shared" ref="AB19" si="11">C19+E19+G19+K19+M19+O19+Q19+S19+U19+Y19</f>
        <v>0</v>
      </c>
      <c r="AC19" s="563">
        <f t="shared" ref="AC19" si="12">AB19+I19</f>
        <v>0</v>
      </c>
      <c r="AD19" s="135" t="str">
        <f t="shared" si="0"/>
        <v/>
      </c>
      <c r="AE19" s="135" t="str">
        <f>IF(AND(AC19=0,AND(IIIB!C19=0,IIIC1!C19=0,IIIC2!C19=0,IIID!C19=0)),"",IF(AND(AC19&gt;0,AND(IIIB!C19=0,IIIC1!C19=0,IIIC2!C19=0,IIID!C19=0)),"x",""))</f>
        <v/>
      </c>
    </row>
    <row r="20" spans="1:31" ht="26.1" hidden="1" customHeight="1">
      <c r="A20" s="413" t="s">
        <v>509</v>
      </c>
      <c r="B20" s="414"/>
      <c r="C20" s="412"/>
      <c r="D20" s="412"/>
      <c r="E20" s="412"/>
      <c r="F20" s="489"/>
      <c r="G20" s="414"/>
      <c r="H20" s="489"/>
      <c r="I20" s="414"/>
      <c r="J20" s="489"/>
      <c r="K20" s="412"/>
      <c r="L20" s="488"/>
      <c r="M20" s="412"/>
      <c r="N20" s="488"/>
      <c r="O20" s="412"/>
      <c r="P20" s="489"/>
      <c r="Q20" s="414"/>
      <c r="R20" s="414"/>
      <c r="S20" s="414"/>
      <c r="T20" s="489"/>
      <c r="U20" s="414"/>
      <c r="V20" s="489"/>
      <c r="W20" s="414"/>
      <c r="X20" s="489"/>
      <c r="Y20" s="659"/>
      <c r="Z20" s="686"/>
      <c r="AA20" s="659"/>
      <c r="AB20" s="659"/>
      <c r="AC20" s="664"/>
      <c r="AD20" s="135" t="str">
        <f t="shared" si="0"/>
        <v/>
      </c>
      <c r="AE20" s="135" t="str">
        <f>IF(AND(AC20=0,AND(IIIB!C20=0,IIIC1!C20=0,IIIC2!C20=0,IIID!C20=0)),"",IF(AND(AC20&gt;0,AND(IIIB!C20=0,IIIC1!C20=0,IIIC2!C20=0,IIID!C20=0)),"x",""))</f>
        <v/>
      </c>
    </row>
    <row r="21" spans="1:31" ht="26.1" hidden="1" customHeight="1">
      <c r="A21" s="413" t="s">
        <v>1237</v>
      </c>
      <c r="B21" s="414"/>
      <c r="C21" s="412"/>
      <c r="D21" s="412"/>
      <c r="E21" s="412"/>
      <c r="F21" s="489"/>
      <c r="G21" s="414"/>
      <c r="H21" s="489"/>
      <c r="I21" s="414"/>
      <c r="J21" s="489"/>
      <c r="K21" s="412"/>
      <c r="L21" s="488"/>
      <c r="M21" s="412"/>
      <c r="N21" s="488"/>
      <c r="O21" s="412"/>
      <c r="P21" s="489"/>
      <c r="Q21" s="414"/>
      <c r="R21" s="414"/>
      <c r="S21" s="414"/>
      <c r="T21" s="489"/>
      <c r="U21" s="414"/>
      <c r="V21" s="489"/>
      <c r="W21" s="414"/>
      <c r="X21" s="489"/>
      <c r="Y21" s="659"/>
      <c r="Z21" s="686"/>
      <c r="AA21" s="659"/>
      <c r="AB21" s="659"/>
      <c r="AC21" s="664"/>
      <c r="AD21" s="135" t="str">
        <f t="shared" si="0"/>
        <v/>
      </c>
      <c r="AE21" s="135" t="str">
        <f>IF(AND(AC21=0,AND(IIIB!C21=0,IIIC1!C21=0,IIIC2!C21=0,IIID!C21=0)),"",IF(AND(AC21&gt;0,AND(IIIB!C21=0,IIIC1!C21=0,IIIC2!C21=0,IIID!C21=0)),"x",""))</f>
        <v/>
      </c>
    </row>
    <row r="22" spans="1:31" ht="26.1" hidden="1" customHeight="1">
      <c r="A22" s="413" t="s">
        <v>1238</v>
      </c>
      <c r="B22" s="414"/>
      <c r="C22" s="412"/>
      <c r="D22" s="412"/>
      <c r="E22" s="412"/>
      <c r="F22" s="489"/>
      <c r="G22" s="414"/>
      <c r="H22" s="489"/>
      <c r="I22" s="414"/>
      <c r="J22" s="489"/>
      <c r="K22" s="412"/>
      <c r="L22" s="488"/>
      <c r="M22" s="412"/>
      <c r="N22" s="488"/>
      <c r="O22" s="412"/>
      <c r="P22" s="489"/>
      <c r="Q22" s="414"/>
      <c r="R22" s="414"/>
      <c r="S22" s="414"/>
      <c r="T22" s="489"/>
      <c r="U22" s="414"/>
      <c r="V22" s="489"/>
      <c r="W22" s="414"/>
      <c r="X22" s="489"/>
      <c r="Y22" s="659"/>
      <c r="Z22" s="686"/>
      <c r="AA22" s="659"/>
      <c r="AB22" s="659"/>
      <c r="AC22" s="664"/>
      <c r="AD22" s="135" t="str">
        <f t="shared" si="0"/>
        <v/>
      </c>
      <c r="AE22" s="135" t="str">
        <f>IF(AND(AC22=0,AND(IIIB!C22=0,IIIC1!C22=0,IIIC2!C22=0,IIID!C22=0)),"",IF(AND(AC22&gt;0,AND(IIIB!C22=0,IIIC1!C22=0,IIIC2!C22=0,IIID!C22=0)),"x",""))</f>
        <v/>
      </c>
    </row>
    <row r="23" spans="1:31" ht="26.1" hidden="1" customHeight="1">
      <c r="A23" s="413" t="s">
        <v>1239</v>
      </c>
      <c r="B23" s="414"/>
      <c r="C23" s="412"/>
      <c r="D23" s="412"/>
      <c r="E23" s="412"/>
      <c r="F23" s="489"/>
      <c r="G23" s="414"/>
      <c r="H23" s="489"/>
      <c r="I23" s="414"/>
      <c r="J23" s="489"/>
      <c r="K23" s="412"/>
      <c r="L23" s="488"/>
      <c r="M23" s="412"/>
      <c r="N23" s="488"/>
      <c r="O23" s="412"/>
      <c r="P23" s="489"/>
      <c r="Q23" s="414"/>
      <c r="R23" s="414"/>
      <c r="S23" s="414"/>
      <c r="T23" s="489"/>
      <c r="U23" s="414"/>
      <c r="V23" s="489"/>
      <c r="W23" s="414"/>
      <c r="X23" s="489"/>
      <c r="Y23" s="659"/>
      <c r="Z23" s="686"/>
      <c r="AA23" s="659"/>
      <c r="AB23" s="659"/>
      <c r="AC23" s="664"/>
      <c r="AD23" s="135" t="str">
        <f t="shared" si="0"/>
        <v/>
      </c>
      <c r="AE23" s="135" t="str">
        <f>IF(AND(AC23=0,AND(IIIB!C23=0,IIIC1!C23=0,IIIC2!C23=0,IIID!C23=0)),"",IF(AND(AC23&gt;0,AND(IIIB!C23=0,IIIC1!C23=0,IIIC2!C23=0,IIID!C23=0)),"x",""))</f>
        <v/>
      </c>
    </row>
    <row r="24" spans="1:31" ht="26.1" hidden="1" customHeight="1">
      <c r="A24" s="413" t="s">
        <v>1240</v>
      </c>
      <c r="B24" s="414"/>
      <c r="C24" s="412"/>
      <c r="D24" s="412"/>
      <c r="E24" s="412"/>
      <c r="F24" s="489"/>
      <c r="G24" s="414"/>
      <c r="H24" s="489"/>
      <c r="I24" s="414"/>
      <c r="J24" s="489"/>
      <c r="K24" s="412"/>
      <c r="L24" s="488"/>
      <c r="M24" s="412"/>
      <c r="N24" s="488"/>
      <c r="O24" s="412"/>
      <c r="P24" s="489"/>
      <c r="Q24" s="414"/>
      <c r="R24" s="414"/>
      <c r="S24" s="414"/>
      <c r="T24" s="489"/>
      <c r="U24" s="414"/>
      <c r="V24" s="489"/>
      <c r="W24" s="414"/>
      <c r="X24" s="489"/>
      <c r="Y24" s="659"/>
      <c r="Z24" s="686"/>
      <c r="AA24" s="659"/>
      <c r="AB24" s="659"/>
      <c r="AC24" s="664"/>
      <c r="AD24" s="135" t="str">
        <f t="shared" si="0"/>
        <v/>
      </c>
      <c r="AE24" s="135" t="str">
        <f>IF(AND(AC24=0,AND(IIIB!C24=0,IIIC1!C24=0,IIIC2!C24=0,IIID!C24=0)),"",IF(AND(AC24&gt;0,AND(IIIB!C24=0,IIIC1!C24=0,IIIC2!C24=0,IIID!C24=0)),"x",""))</f>
        <v/>
      </c>
    </row>
    <row r="25" spans="1:31" ht="26.1" hidden="1" customHeight="1">
      <c r="A25" s="413" t="s">
        <v>574</v>
      </c>
      <c r="B25" s="414"/>
      <c r="C25" s="412"/>
      <c r="D25" s="412"/>
      <c r="E25" s="412"/>
      <c r="F25" s="489"/>
      <c r="G25" s="414"/>
      <c r="H25" s="489"/>
      <c r="I25" s="414"/>
      <c r="J25" s="489"/>
      <c r="K25" s="412"/>
      <c r="L25" s="488"/>
      <c r="M25" s="412"/>
      <c r="N25" s="488"/>
      <c r="O25" s="412"/>
      <c r="P25" s="489"/>
      <c r="Q25" s="414"/>
      <c r="R25" s="414"/>
      <c r="S25" s="414"/>
      <c r="T25" s="489"/>
      <c r="U25" s="414"/>
      <c r="V25" s="489"/>
      <c r="W25" s="414"/>
      <c r="X25" s="489"/>
      <c r="Y25" s="659"/>
      <c r="Z25" s="686"/>
      <c r="AA25" s="659"/>
      <c r="AB25" s="659"/>
      <c r="AC25" s="664"/>
      <c r="AD25" s="135" t="str">
        <f t="shared" si="0"/>
        <v/>
      </c>
      <c r="AE25" s="135" t="str">
        <f>IF(AND(AC25=0,AND(IIIB!C25=0,IIIC1!C25=0,IIIC2!C25=0,IIID!C25=0)),"",IF(AND(AC25&gt;0,AND(IIIB!C25=0,IIIC1!C25=0,IIIC2!C25=0,IIID!C25=0)),"x",""))</f>
        <v/>
      </c>
    </row>
    <row r="26" spans="1:31" ht="26.1" hidden="1" customHeight="1">
      <c r="A26" s="413" t="s">
        <v>578</v>
      </c>
      <c r="B26" s="414"/>
      <c r="C26" s="412"/>
      <c r="D26" s="412"/>
      <c r="E26" s="412"/>
      <c r="F26" s="489"/>
      <c r="G26" s="414"/>
      <c r="H26" s="489"/>
      <c r="I26" s="414"/>
      <c r="J26" s="489"/>
      <c r="K26" s="412"/>
      <c r="L26" s="488"/>
      <c r="M26" s="412"/>
      <c r="N26" s="488"/>
      <c r="O26" s="412"/>
      <c r="P26" s="489"/>
      <c r="Q26" s="414"/>
      <c r="R26" s="414"/>
      <c r="S26" s="414"/>
      <c r="T26" s="489"/>
      <c r="U26" s="414"/>
      <c r="V26" s="489"/>
      <c r="W26" s="414"/>
      <c r="X26" s="489"/>
      <c r="Y26" s="659"/>
      <c r="Z26" s="686"/>
      <c r="AA26" s="659"/>
      <c r="AB26" s="659"/>
      <c r="AC26" s="664"/>
      <c r="AD26" s="135" t="str">
        <f t="shared" si="0"/>
        <v/>
      </c>
      <c r="AE26" s="135" t="str">
        <f>IF(AND(AC26=0,AND(IIIB!C26=0,IIIC1!C26=0,IIIC2!C26=0,IIID!C26=0)),"",IF(AND(AC26&gt;0,AND(IIIB!C26=0,IIIC1!C26=0,IIIC2!C26=0,IIID!C26=0)),"x",""))</f>
        <v/>
      </c>
    </row>
    <row r="27" spans="1:31" ht="26.1" hidden="1" customHeight="1">
      <c r="A27" s="413" t="s">
        <v>799</v>
      </c>
      <c r="B27" s="414"/>
      <c r="C27" s="412"/>
      <c r="D27" s="412"/>
      <c r="E27" s="412"/>
      <c r="F27" s="489"/>
      <c r="G27" s="414"/>
      <c r="H27" s="489"/>
      <c r="I27" s="414"/>
      <c r="J27" s="489"/>
      <c r="K27" s="412"/>
      <c r="L27" s="488"/>
      <c r="M27" s="412"/>
      <c r="N27" s="488"/>
      <c r="O27" s="412"/>
      <c r="P27" s="489"/>
      <c r="Q27" s="414"/>
      <c r="R27" s="414"/>
      <c r="S27" s="414"/>
      <c r="T27" s="489"/>
      <c r="U27" s="414"/>
      <c r="V27" s="489"/>
      <c r="W27" s="414"/>
      <c r="X27" s="489"/>
      <c r="Y27" s="659"/>
      <c r="Z27" s="686"/>
      <c r="AA27" s="659"/>
      <c r="AB27" s="659"/>
      <c r="AC27" s="664"/>
      <c r="AD27" s="135" t="str">
        <f t="shared" si="0"/>
        <v/>
      </c>
      <c r="AE27" s="135" t="str">
        <f>IF(AND(AC27=0,AND(IIIB!C27=0,IIIC1!C27=0,IIIC2!C27=0,IIID!C27=0)),"",IF(AND(AC27&gt;0,AND(IIIB!C27=0,IIIC1!C27=0,IIIC2!C27=0,IIID!C27=0)),"x",""))</f>
        <v/>
      </c>
    </row>
    <row r="28" spans="1:31" ht="26.1" hidden="1" customHeight="1">
      <c r="A28" s="413" t="s">
        <v>584</v>
      </c>
      <c r="B28" s="414"/>
      <c r="C28" s="412"/>
      <c r="D28" s="412"/>
      <c r="E28" s="412"/>
      <c r="F28" s="489"/>
      <c r="G28" s="414"/>
      <c r="H28" s="489"/>
      <c r="I28" s="414"/>
      <c r="J28" s="489"/>
      <c r="K28" s="412"/>
      <c r="L28" s="488"/>
      <c r="M28" s="412"/>
      <c r="N28" s="488"/>
      <c r="O28" s="412"/>
      <c r="P28" s="489"/>
      <c r="Q28" s="414"/>
      <c r="R28" s="414"/>
      <c r="S28" s="414"/>
      <c r="T28" s="489"/>
      <c r="U28" s="414"/>
      <c r="V28" s="489"/>
      <c r="W28" s="414"/>
      <c r="X28" s="489"/>
      <c r="Y28" s="659"/>
      <c r="Z28" s="686"/>
      <c r="AA28" s="659"/>
      <c r="AB28" s="659"/>
      <c r="AC28" s="664"/>
      <c r="AD28" s="135" t="str">
        <f t="shared" si="0"/>
        <v/>
      </c>
      <c r="AE28" s="135" t="str">
        <f>IF(AND(AC28=0,AND(IIIB!C28=0,IIIC1!C28=0,IIIC2!C28=0,IIID!C28=0)),"",IF(AND(AC28&gt;0,AND(IIIB!C28=0,IIIC1!C28=0,IIIC2!C28=0,IIID!C28=0)),"x",""))</f>
        <v/>
      </c>
    </row>
    <row r="29" spans="1:31" ht="26.1" hidden="1" customHeight="1">
      <c r="A29" s="413" t="s">
        <v>1241</v>
      </c>
      <c r="B29" s="414"/>
      <c r="C29" s="412"/>
      <c r="D29" s="412"/>
      <c r="E29" s="412"/>
      <c r="F29" s="489"/>
      <c r="G29" s="414"/>
      <c r="H29" s="489"/>
      <c r="I29" s="414"/>
      <c r="J29" s="489"/>
      <c r="K29" s="412"/>
      <c r="L29" s="488"/>
      <c r="M29" s="412"/>
      <c r="N29" s="488"/>
      <c r="O29" s="412"/>
      <c r="P29" s="489"/>
      <c r="Q29" s="414"/>
      <c r="R29" s="414"/>
      <c r="S29" s="414"/>
      <c r="T29" s="489"/>
      <c r="U29" s="414"/>
      <c r="V29" s="489"/>
      <c r="W29" s="414"/>
      <c r="X29" s="489"/>
      <c r="Y29" s="659"/>
      <c r="Z29" s="686"/>
      <c r="AA29" s="659"/>
      <c r="AB29" s="659"/>
      <c r="AC29" s="664"/>
      <c r="AD29" s="135" t="str">
        <f t="shared" si="0"/>
        <v/>
      </c>
      <c r="AE29" s="135" t="str">
        <f>IF(AND(AC29=0,AND(IIIB!C29=0,IIIC1!C29=0,IIIC2!C29=0,IIID!C29=0)),"",IF(AND(AC29&gt;0,AND(IIIB!C29=0,IIIC1!C29=0,IIIC2!C29=0,IIID!C29=0)),"x",""))</f>
        <v/>
      </c>
    </row>
    <row r="30" spans="1:31" ht="26.1" hidden="1" customHeight="1">
      <c r="A30" s="413" t="s">
        <v>592</v>
      </c>
      <c r="B30" s="414"/>
      <c r="C30" s="412"/>
      <c r="D30" s="412"/>
      <c r="E30" s="412"/>
      <c r="F30" s="489"/>
      <c r="G30" s="414"/>
      <c r="H30" s="489"/>
      <c r="I30" s="414"/>
      <c r="J30" s="489"/>
      <c r="K30" s="412"/>
      <c r="L30" s="488"/>
      <c r="M30" s="412"/>
      <c r="N30" s="488"/>
      <c r="O30" s="412"/>
      <c r="P30" s="489"/>
      <c r="Q30" s="414"/>
      <c r="R30" s="414"/>
      <c r="S30" s="414"/>
      <c r="T30" s="489"/>
      <c r="U30" s="414"/>
      <c r="V30" s="489"/>
      <c r="W30" s="414"/>
      <c r="X30" s="489"/>
      <c r="Y30" s="659"/>
      <c r="Z30" s="686"/>
      <c r="AA30" s="659"/>
      <c r="AB30" s="659"/>
      <c r="AC30" s="664"/>
      <c r="AD30" s="135" t="str">
        <f t="shared" si="0"/>
        <v/>
      </c>
      <c r="AE30" s="135" t="str">
        <f>IF(AND(AC30=0,AND(IIIB!C30=0,IIIC1!C30=0,IIIC2!C30=0,IIID!C30=0)),"",IF(AND(AC30&gt;0,AND(IIIB!C30=0,IIIC1!C30=0,IIIC2!C30=0,IIID!C30=0)),"x",""))</f>
        <v/>
      </c>
    </row>
    <row r="31" spans="1:31" ht="26.1" hidden="1" customHeight="1">
      <c r="A31" s="413" t="s">
        <v>1100</v>
      </c>
      <c r="B31" s="414"/>
      <c r="C31" s="412"/>
      <c r="D31" s="412"/>
      <c r="E31" s="412"/>
      <c r="F31" s="489"/>
      <c r="G31" s="414"/>
      <c r="H31" s="489"/>
      <c r="I31" s="414"/>
      <c r="J31" s="489"/>
      <c r="K31" s="412"/>
      <c r="L31" s="488"/>
      <c r="M31" s="412"/>
      <c r="N31" s="488"/>
      <c r="O31" s="412"/>
      <c r="P31" s="489"/>
      <c r="Q31" s="414"/>
      <c r="R31" s="414"/>
      <c r="S31" s="414"/>
      <c r="T31" s="489"/>
      <c r="U31" s="414"/>
      <c r="V31" s="489"/>
      <c r="W31" s="414"/>
      <c r="X31" s="489"/>
      <c r="Y31" s="659"/>
      <c r="Z31" s="686"/>
      <c r="AA31" s="659"/>
      <c r="AB31" s="659"/>
      <c r="AC31" s="664"/>
      <c r="AD31" s="135" t="str">
        <f t="shared" si="0"/>
        <v/>
      </c>
      <c r="AE31" s="135" t="str">
        <f>IF(AND(AC31=0,AND(IIIB!C31=0,IIIC1!C31=0,IIIC2!C31=0,IIID!C31=0)),"",IF(AND(AC31&gt;0,AND(IIIB!C31=0,IIIC1!C31=0,IIIC2!C31=0,IIID!C31=0)),"x",""))</f>
        <v/>
      </c>
    </row>
    <row r="32" spans="1:31" ht="26.1" hidden="1" customHeight="1">
      <c r="A32" s="413" t="s">
        <v>750</v>
      </c>
      <c r="B32" s="414"/>
      <c r="C32" s="412"/>
      <c r="D32" s="412"/>
      <c r="E32" s="412"/>
      <c r="F32" s="489"/>
      <c r="G32" s="414"/>
      <c r="H32" s="489"/>
      <c r="I32" s="414"/>
      <c r="J32" s="489"/>
      <c r="K32" s="412"/>
      <c r="L32" s="488"/>
      <c r="M32" s="412"/>
      <c r="N32" s="488"/>
      <c r="O32" s="412"/>
      <c r="P32" s="489"/>
      <c r="Q32" s="414"/>
      <c r="R32" s="414"/>
      <c r="S32" s="414"/>
      <c r="T32" s="489"/>
      <c r="U32" s="414"/>
      <c r="V32" s="489"/>
      <c r="W32" s="414"/>
      <c r="X32" s="489"/>
      <c r="Y32" s="659"/>
      <c r="Z32" s="686"/>
      <c r="AA32" s="659"/>
      <c r="AB32" s="659"/>
      <c r="AC32" s="664"/>
      <c r="AD32" s="135" t="str">
        <f t="shared" si="0"/>
        <v/>
      </c>
      <c r="AE32" s="135" t="str">
        <f>IF(AND(AC32=0,AND(IIIB!C32=0,IIIC1!C32=0,IIIC2!C32=0,IIID!C32=0)),"",IF(AND(AC32&gt;0,AND(IIIB!C32=0,IIIC1!C32=0,IIIC2!C32=0,IIID!C32=0)),"x",""))</f>
        <v/>
      </c>
    </row>
    <row r="33" spans="1:31" ht="26.1" hidden="1" customHeight="1">
      <c r="A33" s="413" t="s">
        <v>1242</v>
      </c>
      <c r="B33" s="414"/>
      <c r="C33" s="412"/>
      <c r="D33" s="412"/>
      <c r="E33" s="412"/>
      <c r="F33" s="489"/>
      <c r="G33" s="414"/>
      <c r="H33" s="489"/>
      <c r="I33" s="414"/>
      <c r="J33" s="412"/>
      <c r="K33" s="412"/>
      <c r="L33" s="412"/>
      <c r="M33" s="412"/>
      <c r="N33" s="412"/>
      <c r="O33" s="412"/>
      <c r="P33" s="489"/>
      <c r="Q33" s="414"/>
      <c r="R33" s="414"/>
      <c r="S33" s="414"/>
      <c r="T33" s="489"/>
      <c r="U33" s="414"/>
      <c r="V33" s="489"/>
      <c r="W33" s="414"/>
      <c r="X33" s="489"/>
      <c r="Y33" s="659"/>
      <c r="Z33" s="686"/>
      <c r="AA33" s="659"/>
      <c r="AB33" s="659"/>
      <c r="AC33" s="664"/>
      <c r="AD33" s="135" t="str">
        <f t="shared" si="0"/>
        <v/>
      </c>
      <c r="AE33" s="135" t="str">
        <f>IF(AND(AC33=0,AND(IIIB!C33=0,IIIC1!C33=0,IIIC2!C33=0,IIID!C33=0)),"",IF(AND(AC33&gt;0,AND(IIIB!C33=0,IIIC1!C33=0,IIIC2!C33=0,IIID!C33=0)),"x",""))</f>
        <v/>
      </c>
    </row>
    <row r="34" spans="1:31" ht="26.1" hidden="1" customHeight="1">
      <c r="A34" s="413" t="s">
        <v>767</v>
      </c>
      <c r="B34" s="414"/>
      <c r="C34" s="412"/>
      <c r="D34" s="412"/>
      <c r="E34" s="412"/>
      <c r="F34" s="489"/>
      <c r="G34" s="414"/>
      <c r="H34" s="489"/>
      <c r="I34" s="414"/>
      <c r="J34" s="489"/>
      <c r="K34" s="412"/>
      <c r="L34" s="488"/>
      <c r="M34" s="412"/>
      <c r="N34" s="488"/>
      <c r="O34" s="412"/>
      <c r="P34" s="489"/>
      <c r="Q34" s="414"/>
      <c r="R34" s="414"/>
      <c r="S34" s="414"/>
      <c r="T34" s="489"/>
      <c r="U34" s="414"/>
      <c r="V34" s="489"/>
      <c r="W34" s="414"/>
      <c r="X34" s="489"/>
      <c r="Y34" s="659"/>
      <c r="Z34" s="686"/>
      <c r="AA34" s="659"/>
      <c r="AB34" s="659"/>
      <c r="AC34" s="664"/>
      <c r="AD34" s="135" t="str">
        <f t="shared" si="0"/>
        <v/>
      </c>
      <c r="AE34" s="135" t="str">
        <f>IF(AND(AC34=0,AND(IIIB!C34=0,IIIC1!C34=0,IIIC2!C34=0,IIID!C34=0)),"",IF(AND(AC34&gt;0,AND(IIIB!C34=0,IIIC1!C34=0,IIIC2!C34=0,IIID!C34=0)),"x",""))</f>
        <v/>
      </c>
    </row>
    <row r="35" spans="1:31" ht="26.1" hidden="1" customHeight="1">
      <c r="A35" s="413" t="s">
        <v>771</v>
      </c>
      <c r="B35" s="414"/>
      <c r="C35" s="412"/>
      <c r="D35" s="412"/>
      <c r="E35" s="412"/>
      <c r="F35" s="489"/>
      <c r="G35" s="414"/>
      <c r="H35" s="489"/>
      <c r="I35" s="414"/>
      <c r="J35" s="489"/>
      <c r="K35" s="412"/>
      <c r="L35" s="488"/>
      <c r="M35" s="412"/>
      <c r="N35" s="488"/>
      <c r="O35" s="412"/>
      <c r="P35" s="489"/>
      <c r="Q35" s="414"/>
      <c r="R35" s="414"/>
      <c r="S35" s="414"/>
      <c r="T35" s="489"/>
      <c r="U35" s="414"/>
      <c r="V35" s="489"/>
      <c r="W35" s="414"/>
      <c r="X35" s="489"/>
      <c r="Y35" s="659"/>
      <c r="Z35" s="686"/>
      <c r="AA35" s="659"/>
      <c r="AB35" s="659"/>
      <c r="AC35" s="664"/>
      <c r="AD35" s="135" t="str">
        <f t="shared" si="0"/>
        <v/>
      </c>
      <c r="AE35" s="135" t="str">
        <f>IF(AND(AC35=0,AND(IIIB!C35=0,IIIC1!C35=0,IIIC2!C35=0,IIID!C35=0)),"",IF(AND(AC35&gt;0,AND(IIIB!C35=0,IIIC1!C35=0,IIIC2!C35=0,IIID!C35=0)),"x",""))</f>
        <v/>
      </c>
    </row>
    <row r="36" spans="1:31" ht="26.1" hidden="1" customHeight="1">
      <c r="A36" s="413" t="s">
        <v>773</v>
      </c>
      <c r="B36" s="414"/>
      <c r="C36" s="412"/>
      <c r="D36" s="412"/>
      <c r="E36" s="412"/>
      <c r="F36" s="489"/>
      <c r="G36" s="414"/>
      <c r="H36" s="489"/>
      <c r="I36" s="414"/>
      <c r="J36" s="489"/>
      <c r="K36" s="412"/>
      <c r="L36" s="488"/>
      <c r="M36" s="412"/>
      <c r="N36" s="488"/>
      <c r="O36" s="412"/>
      <c r="P36" s="489"/>
      <c r="Q36" s="414"/>
      <c r="R36" s="414"/>
      <c r="S36" s="414"/>
      <c r="T36" s="489"/>
      <c r="U36" s="414"/>
      <c r="V36" s="489"/>
      <c r="W36" s="414"/>
      <c r="X36" s="489"/>
      <c r="Y36" s="659"/>
      <c r="Z36" s="686"/>
      <c r="AA36" s="659"/>
      <c r="AB36" s="659"/>
      <c r="AC36" s="664"/>
      <c r="AD36" s="135" t="str">
        <f t="shared" si="0"/>
        <v/>
      </c>
      <c r="AE36" s="135" t="str">
        <f>IF(AND(AC36=0,AND(IIIB!C36=0,IIIC1!C36=0,IIIC2!C36=0,IIID!C36=0)),"",IF(AND(AC36&gt;0,AND(IIIB!C36=0,IIIC1!C36=0,IIIC2!C36=0,IIID!C36=0)),"x",""))</f>
        <v/>
      </c>
    </row>
    <row r="37" spans="1:31" ht="26.1" hidden="1" customHeight="1">
      <c r="A37" s="413" t="s">
        <v>1243</v>
      </c>
      <c r="B37" s="414"/>
      <c r="C37" s="412"/>
      <c r="D37" s="412"/>
      <c r="E37" s="412"/>
      <c r="F37" s="489"/>
      <c r="G37" s="414"/>
      <c r="H37" s="489"/>
      <c r="I37" s="414"/>
      <c r="J37" s="489"/>
      <c r="K37" s="412"/>
      <c r="L37" s="488"/>
      <c r="M37" s="412"/>
      <c r="N37" s="488"/>
      <c r="O37" s="412"/>
      <c r="P37" s="489"/>
      <c r="Q37" s="414"/>
      <c r="R37" s="414"/>
      <c r="S37" s="414"/>
      <c r="T37" s="489"/>
      <c r="U37" s="414"/>
      <c r="V37" s="489"/>
      <c r="W37" s="414"/>
      <c r="X37" s="489"/>
      <c r="Y37" s="659"/>
      <c r="Z37" s="686"/>
      <c r="AA37" s="659"/>
      <c r="AB37" s="659"/>
      <c r="AC37" s="664"/>
      <c r="AD37" s="135" t="str">
        <f t="shared" si="0"/>
        <v/>
      </c>
      <c r="AE37" s="135" t="str">
        <f>IF(AND(AC37=0,AND(IIIB!C37=0,IIIC1!C37=0,IIIC2!C37=0,IIID!C37=0)),"",IF(AND(AC37&gt;0,AND(IIIB!C37=0,IIIC1!C37=0,IIIC2!C37=0,IIID!C37=0)),"x",""))</f>
        <v/>
      </c>
    </row>
    <row r="38" spans="1:31" ht="26.1" hidden="1" customHeight="1">
      <c r="A38" s="413" t="s">
        <v>1244</v>
      </c>
      <c r="B38" s="414"/>
      <c r="C38" s="412"/>
      <c r="D38" s="412"/>
      <c r="E38" s="412"/>
      <c r="F38" s="489"/>
      <c r="G38" s="414"/>
      <c r="H38" s="489"/>
      <c r="I38" s="414"/>
      <c r="J38" s="489"/>
      <c r="K38" s="412"/>
      <c r="L38" s="488"/>
      <c r="M38" s="412"/>
      <c r="N38" s="488"/>
      <c r="O38" s="412"/>
      <c r="P38" s="489"/>
      <c r="Q38" s="414"/>
      <c r="R38" s="414"/>
      <c r="S38" s="414"/>
      <c r="T38" s="489"/>
      <c r="U38" s="414"/>
      <c r="V38" s="489"/>
      <c r="W38" s="414"/>
      <c r="X38" s="489"/>
      <c r="Y38" s="659"/>
      <c r="Z38" s="686"/>
      <c r="AA38" s="659"/>
      <c r="AB38" s="659"/>
      <c r="AC38" s="664"/>
      <c r="AD38" s="135" t="str">
        <f t="shared" si="0"/>
        <v/>
      </c>
      <c r="AE38" s="135" t="str">
        <f>IF(AND(AC38=0,AND(IIIB!C38=0,IIIC1!C38=0,IIIC2!C38=0,IIID!C38=0)),"",IF(AND(AC38&gt;0,AND(IIIB!C38=0,IIIC1!C38=0,IIIC2!C38=0,IIID!C38=0)),"x",""))</f>
        <v/>
      </c>
    </row>
    <row r="39" spans="1:31" ht="26.1" hidden="1" customHeight="1">
      <c r="A39" s="413" t="s">
        <v>844</v>
      </c>
      <c r="B39" s="414"/>
      <c r="C39" s="414"/>
      <c r="D39" s="414"/>
      <c r="E39" s="414"/>
      <c r="F39" s="489"/>
      <c r="G39" s="414"/>
      <c r="H39" s="489"/>
      <c r="I39" s="414"/>
      <c r="J39" s="489"/>
      <c r="K39" s="414"/>
      <c r="L39" s="489"/>
      <c r="M39" s="414"/>
      <c r="N39" s="489"/>
      <c r="O39" s="414"/>
      <c r="P39" s="489"/>
      <c r="Q39" s="414"/>
      <c r="R39" s="414"/>
      <c r="S39" s="414"/>
      <c r="T39" s="489"/>
      <c r="U39" s="414"/>
      <c r="V39" s="489"/>
      <c r="W39" s="414"/>
      <c r="X39" s="489"/>
      <c r="Y39" s="659"/>
      <c r="Z39" s="686"/>
      <c r="AA39" s="659"/>
      <c r="AB39" s="659"/>
      <c r="AC39" s="664"/>
      <c r="AD39" s="135" t="str">
        <f t="shared" si="0"/>
        <v/>
      </c>
      <c r="AE39" s="135" t="str">
        <f>IF(AND(AC39=0,AND(IIIB!C39=0,IIIC1!C39=0,IIIC2!C39=0,IIID!C39=0)),"",IF(AND(AC39&gt;0,AND(IIIB!C39=0,IIIC1!C39=0,IIIC2!C39=0,IIID!C39=0)),"x",""))</f>
        <v/>
      </c>
    </row>
    <row r="40" spans="1:31" ht="26.1" hidden="1" customHeight="1">
      <c r="A40" s="413" t="s">
        <v>849</v>
      </c>
      <c r="B40" s="414"/>
      <c r="C40" s="414"/>
      <c r="D40" s="414"/>
      <c r="E40" s="414"/>
      <c r="F40" s="489"/>
      <c r="G40" s="414"/>
      <c r="H40" s="489"/>
      <c r="I40" s="414"/>
      <c r="J40" s="489"/>
      <c r="K40" s="414"/>
      <c r="L40" s="489"/>
      <c r="M40" s="414"/>
      <c r="N40" s="489"/>
      <c r="O40" s="414"/>
      <c r="P40" s="489"/>
      <c r="Q40" s="414"/>
      <c r="R40" s="414"/>
      <c r="S40" s="414"/>
      <c r="T40" s="489"/>
      <c r="U40" s="414"/>
      <c r="V40" s="489"/>
      <c r="W40" s="414"/>
      <c r="X40" s="489"/>
      <c r="Y40" s="659"/>
      <c r="Z40" s="686"/>
      <c r="AA40" s="659"/>
      <c r="AB40" s="659"/>
      <c r="AC40" s="664"/>
      <c r="AD40" s="135" t="str">
        <f t="shared" si="0"/>
        <v/>
      </c>
      <c r="AE40" s="135" t="str">
        <f>IF(AND(AC40=0,AND(IIIB!C40=0,IIIC1!C40=0,IIIC2!C40=0,IIID!C40=0)),"",IF(AND(AC40&gt;0,AND(IIIB!C40=0,IIIC1!C40=0,IIIC2!C40=0,IIID!C40=0)),"x",""))</f>
        <v/>
      </c>
    </row>
    <row r="41" spans="1:31" ht="26.1" hidden="1" customHeight="1">
      <c r="A41" s="413" t="s">
        <v>859</v>
      </c>
      <c r="B41" s="414"/>
      <c r="C41" s="414"/>
      <c r="D41" s="414"/>
      <c r="E41" s="414"/>
      <c r="F41" s="489"/>
      <c r="G41" s="414"/>
      <c r="H41" s="489"/>
      <c r="I41" s="414"/>
      <c r="J41" s="489"/>
      <c r="K41" s="414"/>
      <c r="L41" s="489"/>
      <c r="M41" s="414"/>
      <c r="N41" s="489"/>
      <c r="O41" s="414"/>
      <c r="P41" s="489"/>
      <c r="Q41" s="414"/>
      <c r="R41" s="414"/>
      <c r="S41" s="414"/>
      <c r="T41" s="489"/>
      <c r="U41" s="414"/>
      <c r="V41" s="489"/>
      <c r="W41" s="414"/>
      <c r="X41" s="489"/>
      <c r="Y41" s="659"/>
      <c r="Z41" s="686"/>
      <c r="AA41" s="659"/>
      <c r="AB41" s="659"/>
      <c r="AC41" s="664"/>
      <c r="AD41" s="135" t="str">
        <f t="shared" si="0"/>
        <v/>
      </c>
      <c r="AE41" s="135" t="str">
        <f>IF(AND(AC41=0,AND(IIIB!C41=0,IIIC1!C41=0,IIIC2!C41=0,IIID!C41=0)),"",IF(AND(AC41&gt;0,AND(IIIB!C41=0,IIIC1!C41=0,IIIC2!C41=0,IIID!C41=0)),"x",""))</f>
        <v/>
      </c>
    </row>
    <row r="42" spans="1:31" ht="26.1" hidden="1" customHeight="1">
      <c r="A42" s="413" t="s">
        <v>871</v>
      </c>
      <c r="B42" s="414"/>
      <c r="C42" s="414"/>
      <c r="D42" s="414"/>
      <c r="E42" s="414"/>
      <c r="F42" s="489"/>
      <c r="G42" s="414"/>
      <c r="H42" s="489"/>
      <c r="I42" s="414"/>
      <c r="J42" s="489"/>
      <c r="K42" s="414"/>
      <c r="L42" s="489"/>
      <c r="M42" s="414"/>
      <c r="N42" s="489"/>
      <c r="O42" s="414"/>
      <c r="P42" s="489"/>
      <c r="Q42" s="414"/>
      <c r="R42" s="414"/>
      <c r="S42" s="414"/>
      <c r="T42" s="489"/>
      <c r="U42" s="414"/>
      <c r="V42" s="489"/>
      <c r="W42" s="414"/>
      <c r="X42" s="489"/>
      <c r="Y42" s="659"/>
      <c r="Z42" s="686"/>
      <c r="AA42" s="659"/>
      <c r="AB42" s="659"/>
      <c r="AC42" s="664"/>
      <c r="AD42" s="135" t="str">
        <f t="shared" si="0"/>
        <v/>
      </c>
      <c r="AE42" s="135" t="str">
        <f>IF(AND(AC42=0,AND(IIIB!C42=0,IIIC1!C42=0,IIIC2!C42=0,IIID!C42=0)),"",IF(AND(AC42&gt;0,AND(IIIB!C42=0,IIIC1!C42=0,IIIC2!C42=0,IIID!C42=0)),"x",""))</f>
        <v/>
      </c>
    </row>
    <row r="43" spans="1:31" ht="26.1" hidden="1" customHeight="1">
      <c r="A43" s="413" t="s">
        <v>1245</v>
      </c>
      <c r="B43" s="414"/>
      <c r="C43" s="414"/>
      <c r="D43" s="414"/>
      <c r="E43" s="414"/>
      <c r="F43" s="489"/>
      <c r="G43" s="414"/>
      <c r="H43" s="489"/>
      <c r="I43" s="414"/>
      <c r="J43" s="489"/>
      <c r="K43" s="414"/>
      <c r="L43" s="489"/>
      <c r="M43" s="414"/>
      <c r="N43" s="489"/>
      <c r="O43" s="414"/>
      <c r="P43" s="489"/>
      <c r="Q43" s="414"/>
      <c r="R43" s="414"/>
      <c r="S43" s="414"/>
      <c r="T43" s="489"/>
      <c r="U43" s="414"/>
      <c r="V43" s="489"/>
      <c r="W43" s="414"/>
      <c r="X43" s="489"/>
      <c r="Y43" s="659"/>
      <c r="Z43" s="686"/>
      <c r="AA43" s="659"/>
      <c r="AB43" s="659"/>
      <c r="AC43" s="664"/>
      <c r="AD43" s="135" t="str">
        <f t="shared" si="0"/>
        <v/>
      </c>
      <c r="AE43" s="135" t="str">
        <f>IF(AND(AC43=0,AND(IIIB!C43=0,IIIC1!C43=0,IIIC2!C43=0,IIID!C43=0)),"",IF(AND(AC43&gt;0,AND(IIIB!C43=0,IIIC1!C43=0,IIIC2!C43=0,IIID!C43=0)),"x",""))</f>
        <v/>
      </c>
    </row>
    <row r="44" spans="1:31" ht="26.1" hidden="1" customHeight="1">
      <c r="A44" s="413" t="s">
        <v>1246</v>
      </c>
      <c r="B44" s="414"/>
      <c r="C44" s="414"/>
      <c r="D44" s="414"/>
      <c r="E44" s="414"/>
      <c r="F44" s="489"/>
      <c r="G44" s="414"/>
      <c r="H44" s="489"/>
      <c r="I44" s="414"/>
      <c r="J44" s="489"/>
      <c r="K44" s="414"/>
      <c r="L44" s="489"/>
      <c r="M44" s="414"/>
      <c r="N44" s="489"/>
      <c r="O44" s="414"/>
      <c r="P44" s="489"/>
      <c r="Q44" s="414"/>
      <c r="R44" s="414"/>
      <c r="S44" s="414"/>
      <c r="T44" s="489"/>
      <c r="U44" s="414"/>
      <c r="V44" s="489"/>
      <c r="W44" s="414"/>
      <c r="X44" s="489"/>
      <c r="Y44" s="659"/>
      <c r="Z44" s="686"/>
      <c r="AA44" s="659"/>
      <c r="AB44" s="659"/>
      <c r="AC44" s="664"/>
      <c r="AD44" s="135" t="str">
        <f t="shared" si="0"/>
        <v/>
      </c>
      <c r="AE44" s="135" t="str">
        <f>IF(AND(AC44=0,AND(IIIB!C44=0,IIIC1!C44=0,IIIC2!C44=0,IIID!C44=0)),"",IF(AND(AC44&gt;0,AND(IIIB!C44=0,IIIC1!C44=0,IIIC2!C44=0,IIID!C44=0)),"x",""))</f>
        <v/>
      </c>
    </row>
    <row r="45" spans="1:31" ht="26.1" hidden="1" customHeight="1">
      <c r="A45" s="413" t="s">
        <v>1247</v>
      </c>
      <c r="B45" s="414"/>
      <c r="C45" s="414"/>
      <c r="D45" s="414"/>
      <c r="E45" s="414"/>
      <c r="F45" s="489"/>
      <c r="G45" s="414"/>
      <c r="H45" s="489"/>
      <c r="I45" s="414"/>
      <c r="J45" s="489"/>
      <c r="K45" s="414"/>
      <c r="L45" s="489"/>
      <c r="M45" s="414"/>
      <c r="N45" s="489"/>
      <c r="O45" s="414"/>
      <c r="P45" s="489"/>
      <c r="Q45" s="414"/>
      <c r="R45" s="414"/>
      <c r="S45" s="414"/>
      <c r="T45" s="489"/>
      <c r="U45" s="414"/>
      <c r="V45" s="489"/>
      <c r="W45" s="414"/>
      <c r="X45" s="489"/>
      <c r="Y45" s="659"/>
      <c r="Z45" s="686"/>
      <c r="AA45" s="659"/>
      <c r="AB45" s="659"/>
      <c r="AC45" s="664"/>
      <c r="AD45" s="135" t="str">
        <f t="shared" si="0"/>
        <v/>
      </c>
      <c r="AE45" s="135" t="str">
        <f>IF(AND(AC45=0,AND(IIIB!C45=0,IIIC1!C45=0,IIIC2!C45=0,IIID!C45=0)),"",IF(AND(AC45&gt;0,AND(IIIB!C45=0,IIIC1!C45=0,IIIC2!C45=0,IIID!C45=0)),"x",""))</f>
        <v/>
      </c>
    </row>
    <row r="46" spans="1:31" ht="26.1" hidden="1" customHeight="1">
      <c r="A46" s="413" t="s">
        <v>902</v>
      </c>
      <c r="B46" s="414"/>
      <c r="C46" s="414"/>
      <c r="D46" s="414"/>
      <c r="E46" s="414"/>
      <c r="F46" s="489"/>
      <c r="G46" s="414"/>
      <c r="H46" s="489"/>
      <c r="I46" s="414"/>
      <c r="J46" s="489"/>
      <c r="K46" s="414"/>
      <c r="L46" s="489"/>
      <c r="M46" s="414"/>
      <c r="N46" s="489"/>
      <c r="O46" s="414"/>
      <c r="P46" s="489"/>
      <c r="Q46" s="414"/>
      <c r="R46" s="414"/>
      <c r="S46" s="414"/>
      <c r="T46" s="489"/>
      <c r="U46" s="414"/>
      <c r="V46" s="489"/>
      <c r="W46" s="414"/>
      <c r="X46" s="489"/>
      <c r="Y46" s="659"/>
      <c r="Z46" s="686"/>
      <c r="AA46" s="659"/>
      <c r="AB46" s="659"/>
      <c r="AC46" s="664"/>
      <c r="AD46" s="135" t="str">
        <f t="shared" si="0"/>
        <v/>
      </c>
      <c r="AE46" s="135" t="str">
        <f>IF(AND(AC46=0,AND(IIIB!C46=0,IIIC1!C46=0,IIIC2!C46=0,IIID!C46=0)),"",IF(AND(AC46&gt;0,AND(IIIB!C46=0,IIIC1!C46=0,IIIC2!C46=0,IIID!C46=0)),"x",""))</f>
        <v/>
      </c>
    </row>
    <row r="47" spans="1:31" ht="26.1" hidden="1" customHeight="1">
      <c r="A47" s="413" t="s">
        <v>1248</v>
      </c>
      <c r="B47" s="414"/>
      <c r="C47" s="414"/>
      <c r="D47" s="414"/>
      <c r="E47" s="414"/>
      <c r="F47" s="489"/>
      <c r="G47" s="414"/>
      <c r="H47" s="489"/>
      <c r="I47" s="414"/>
      <c r="J47" s="489"/>
      <c r="K47" s="414"/>
      <c r="L47" s="489"/>
      <c r="M47" s="414"/>
      <c r="N47" s="489"/>
      <c r="O47" s="414"/>
      <c r="P47" s="489"/>
      <c r="Q47" s="414"/>
      <c r="R47" s="414"/>
      <c r="S47" s="414"/>
      <c r="T47" s="489"/>
      <c r="U47" s="414"/>
      <c r="V47" s="489"/>
      <c r="W47" s="414"/>
      <c r="X47" s="489"/>
      <c r="Y47" s="659"/>
      <c r="Z47" s="686"/>
      <c r="AA47" s="659"/>
      <c r="AB47" s="659"/>
      <c r="AC47" s="664"/>
      <c r="AD47" s="135" t="str">
        <f t="shared" si="0"/>
        <v/>
      </c>
      <c r="AE47" s="135" t="str">
        <f>IF(AND(AC47=0,AND(IIIB!C47=0,IIIC1!C47=0,IIIC2!C47=0,IIID!C47=0)),"",IF(AND(AC47&gt;0,AND(IIIB!C47=0,IIIC1!C47=0,IIIC2!C47=0,IIID!C47=0)),"x",""))</f>
        <v/>
      </c>
    </row>
    <row r="48" spans="1:31" ht="26.1" hidden="1" customHeight="1">
      <c r="A48" s="413" t="s">
        <v>917</v>
      </c>
      <c r="B48" s="414"/>
      <c r="C48" s="414"/>
      <c r="D48" s="414"/>
      <c r="E48" s="414"/>
      <c r="F48" s="489"/>
      <c r="G48" s="414"/>
      <c r="H48" s="489"/>
      <c r="I48" s="414"/>
      <c r="J48" s="489"/>
      <c r="K48" s="414"/>
      <c r="L48" s="489"/>
      <c r="M48" s="414"/>
      <c r="N48" s="489"/>
      <c r="O48" s="414"/>
      <c r="P48" s="489"/>
      <c r="Q48" s="414"/>
      <c r="R48" s="414"/>
      <c r="S48" s="414"/>
      <c r="T48" s="489"/>
      <c r="U48" s="414"/>
      <c r="V48" s="489"/>
      <c r="W48" s="414"/>
      <c r="X48" s="489"/>
      <c r="Y48" s="659"/>
      <c r="Z48" s="686"/>
      <c r="AA48" s="659"/>
      <c r="AB48" s="659"/>
      <c r="AC48" s="664"/>
      <c r="AD48" s="135" t="str">
        <f t="shared" si="0"/>
        <v/>
      </c>
      <c r="AE48" s="135" t="str">
        <f>IF(AND(AC48=0,AND(IIIB!C48=0,IIIC1!C48=0,IIIC2!C48=0,IIID!C48=0)),"",IF(AND(AC48&gt;0,AND(IIIB!C48=0,IIIC1!C48=0,IIIC2!C48=0,IIID!C48=0)),"x",""))</f>
        <v/>
      </c>
    </row>
    <row r="49" spans="1:31" ht="26.1" hidden="1" customHeight="1">
      <c r="A49" s="131" t="s">
        <v>1249</v>
      </c>
      <c r="B49" s="414"/>
      <c r="C49" s="414"/>
      <c r="D49" s="414"/>
      <c r="E49" s="414"/>
      <c r="F49" s="489"/>
      <c r="G49" s="414"/>
      <c r="H49" s="489"/>
      <c r="I49" s="414"/>
      <c r="J49" s="489"/>
      <c r="K49" s="414"/>
      <c r="L49" s="489"/>
      <c r="M49" s="414"/>
      <c r="N49" s="489"/>
      <c r="O49" s="414"/>
      <c r="P49" s="489"/>
      <c r="Q49" s="414"/>
      <c r="R49" s="414"/>
      <c r="S49" s="414"/>
      <c r="T49" s="489"/>
      <c r="U49" s="414"/>
      <c r="V49" s="489"/>
      <c r="W49" s="414"/>
      <c r="X49" s="489"/>
      <c r="Y49" s="659"/>
      <c r="Z49" s="686"/>
      <c r="AA49" s="659"/>
      <c r="AB49" s="659"/>
      <c r="AC49" s="664"/>
      <c r="AD49" s="135" t="str">
        <f t="shared" si="0"/>
        <v/>
      </c>
      <c r="AE49" s="135" t="str">
        <f>IF(AND(AC49=0,AND(IIIB!C49=0,IIIC1!C49=0,IIIC2!C49=0,IIID!C49=0)),"",IF(AND(AC49&gt;0,AND(IIIB!C49=0,IIIC1!C49=0,IIIC2!C49=0,IIID!C49=0)),"x",""))</f>
        <v/>
      </c>
    </row>
    <row r="50" spans="1:31" ht="26.1" hidden="1" customHeight="1">
      <c r="A50" s="131" t="s">
        <v>1250</v>
      </c>
      <c r="B50" s="414"/>
      <c r="C50" s="414"/>
      <c r="D50" s="414"/>
      <c r="E50" s="414"/>
      <c r="F50" s="489"/>
      <c r="G50" s="414"/>
      <c r="H50" s="489"/>
      <c r="I50" s="414"/>
      <c r="J50" s="489"/>
      <c r="K50" s="414"/>
      <c r="L50" s="489"/>
      <c r="M50" s="414"/>
      <c r="N50" s="489"/>
      <c r="O50" s="414"/>
      <c r="P50" s="489"/>
      <c r="Q50" s="414"/>
      <c r="R50" s="414"/>
      <c r="S50" s="414"/>
      <c r="T50" s="489"/>
      <c r="U50" s="414"/>
      <c r="V50" s="489"/>
      <c r="W50" s="414"/>
      <c r="X50" s="489"/>
      <c r="Y50" s="659"/>
      <c r="Z50" s="686"/>
      <c r="AA50" s="659"/>
      <c r="AB50" s="659"/>
      <c r="AC50" s="664"/>
      <c r="AD50" s="135" t="str">
        <f t="shared" si="0"/>
        <v/>
      </c>
      <c r="AE50" s="135" t="str">
        <f>IF(AND(AC50=0,AND(IIIB!C50=0,IIIC1!C50=0,IIIC2!C50=0,IIID!C50=0)),"",IF(AND(AC50&gt;0,AND(IIIB!C50=0,IIIC1!C50=0,IIIC2!C50=0,IIID!C50=0)),"x",""))</f>
        <v/>
      </c>
    </row>
    <row r="51" spans="1:31" ht="26.1" hidden="1" customHeight="1">
      <c r="A51" s="131" t="s">
        <v>1251</v>
      </c>
      <c r="B51" s="414"/>
      <c r="C51" s="414"/>
      <c r="D51" s="414"/>
      <c r="E51" s="414"/>
      <c r="F51" s="489"/>
      <c r="G51" s="414"/>
      <c r="H51" s="489"/>
      <c r="I51" s="414"/>
      <c r="J51" s="489"/>
      <c r="K51" s="414"/>
      <c r="L51" s="489"/>
      <c r="M51" s="414"/>
      <c r="N51" s="489"/>
      <c r="O51" s="414"/>
      <c r="P51" s="489"/>
      <c r="Q51" s="414"/>
      <c r="R51" s="414"/>
      <c r="S51" s="414"/>
      <c r="T51" s="489"/>
      <c r="U51" s="414"/>
      <c r="V51" s="489"/>
      <c r="W51" s="414"/>
      <c r="X51" s="489"/>
      <c r="Y51" s="659"/>
      <c r="Z51" s="686"/>
      <c r="AA51" s="659"/>
      <c r="AB51" s="659"/>
      <c r="AC51" s="664"/>
      <c r="AD51" s="135" t="str">
        <f t="shared" si="0"/>
        <v/>
      </c>
      <c r="AE51" s="135" t="str">
        <f>IF(AND(AC51=0,AND(IIIB!C51=0,IIIC1!C51=0,IIIC2!C51=0,IIID!C51=0)),"",IF(AND(AC51&gt;0,AND(IIIB!C51=0,IIIC1!C51=0,IIIC2!C51=0,IIID!C51=0)),"x",""))</f>
        <v/>
      </c>
    </row>
    <row r="52" spans="1:31" ht="26.1" hidden="1" customHeight="1">
      <c r="A52" s="131" t="s">
        <v>1252</v>
      </c>
      <c r="B52" s="414"/>
      <c r="C52" s="414"/>
      <c r="D52" s="414"/>
      <c r="E52" s="414"/>
      <c r="F52" s="489"/>
      <c r="G52" s="414"/>
      <c r="H52" s="489"/>
      <c r="I52" s="414"/>
      <c r="J52" s="489"/>
      <c r="K52" s="414"/>
      <c r="L52" s="489"/>
      <c r="M52" s="414"/>
      <c r="N52" s="489"/>
      <c r="O52" s="414"/>
      <c r="P52" s="414"/>
      <c r="Q52" s="414"/>
      <c r="R52" s="414"/>
      <c r="S52" s="414"/>
      <c r="T52" s="489"/>
      <c r="U52" s="414"/>
      <c r="V52" s="489"/>
      <c r="W52" s="414"/>
      <c r="X52" s="489"/>
      <c r="Y52" s="659"/>
      <c r="Z52" s="686"/>
      <c r="AA52" s="659"/>
      <c r="AB52" s="659"/>
      <c r="AC52" s="664"/>
      <c r="AD52" s="135" t="str">
        <f t="shared" si="0"/>
        <v/>
      </c>
      <c r="AE52" s="135" t="str">
        <f>IF(AND(AC52=0,AND(IIIB!C52=0,IIIC1!C52=0,IIIC2!C52=0,IIID!C52=0)),"",IF(AND(AC52&gt;0,AND(IIIB!C52=0,IIIC1!C52=0,IIIC2!C52=0,IIID!C52=0)),"x",""))</f>
        <v/>
      </c>
    </row>
    <row r="53" spans="1:31" ht="26.1" hidden="1" customHeight="1">
      <c r="A53" s="131" t="s">
        <v>1253</v>
      </c>
      <c r="B53" s="414"/>
      <c r="C53" s="414"/>
      <c r="D53" s="414"/>
      <c r="E53" s="414"/>
      <c r="F53" s="489"/>
      <c r="G53" s="414"/>
      <c r="H53" s="489"/>
      <c r="I53" s="414"/>
      <c r="J53" s="489"/>
      <c r="K53" s="414"/>
      <c r="L53" s="489"/>
      <c r="M53" s="414"/>
      <c r="N53" s="489"/>
      <c r="O53" s="414"/>
      <c r="P53" s="414"/>
      <c r="Q53" s="414"/>
      <c r="R53" s="414"/>
      <c r="S53" s="414"/>
      <c r="T53" s="489"/>
      <c r="U53" s="414"/>
      <c r="V53" s="489"/>
      <c r="W53" s="414"/>
      <c r="X53" s="489"/>
      <c r="Y53" s="659"/>
      <c r="Z53" s="686"/>
      <c r="AA53" s="659"/>
      <c r="AB53" s="659"/>
      <c r="AC53" s="664"/>
      <c r="AD53" s="135" t="str">
        <f t="shared" si="0"/>
        <v/>
      </c>
      <c r="AE53" s="135" t="str">
        <f>IF(AND(AC53=0,AND(IIIB!C53=0,IIIC1!C53=0,IIIC2!C53=0,IIID!C53=0)),"",IF(AND(AC53&gt;0,AND(IIIB!C53=0,IIIC1!C53=0,IIIC2!C53=0,IIID!C53=0)),"x",""))</f>
        <v/>
      </c>
    </row>
    <row r="54" spans="1:31" ht="26.1" hidden="1" customHeight="1">
      <c r="A54" s="131" t="s">
        <v>1254</v>
      </c>
      <c r="B54" s="414"/>
      <c r="C54" s="414"/>
      <c r="D54" s="414"/>
      <c r="E54" s="414"/>
      <c r="F54" s="489"/>
      <c r="G54" s="414"/>
      <c r="H54" s="489"/>
      <c r="I54" s="414"/>
      <c r="J54" s="489"/>
      <c r="K54" s="414"/>
      <c r="L54" s="489"/>
      <c r="M54" s="414"/>
      <c r="N54" s="489"/>
      <c r="O54" s="414"/>
      <c r="P54" s="414"/>
      <c r="Q54" s="414"/>
      <c r="R54" s="414"/>
      <c r="S54" s="414"/>
      <c r="T54" s="489"/>
      <c r="U54" s="414"/>
      <c r="V54" s="489"/>
      <c r="W54" s="414"/>
      <c r="X54" s="489"/>
      <c r="Y54" s="659"/>
      <c r="Z54" s="686"/>
      <c r="AA54" s="659"/>
      <c r="AB54" s="659"/>
      <c r="AC54" s="664"/>
      <c r="AD54" s="135" t="str">
        <f t="shared" si="0"/>
        <v/>
      </c>
      <c r="AE54" s="135" t="str">
        <f>IF(AND(AC54=0,AND(IIIB!C54=0,IIIC1!C54=0,IIIC2!C54=0,IIID!C54=0)),"",IF(AND(AC54&gt;0,AND(IIIB!C54=0,IIIC1!C54=0,IIIC2!C54=0,IIID!C54=0)),"x",""))</f>
        <v/>
      </c>
    </row>
    <row r="55" spans="1:31" ht="26.1" hidden="1" customHeight="1">
      <c r="A55" s="131" t="s">
        <v>1255</v>
      </c>
      <c r="B55" s="414"/>
      <c r="C55" s="414"/>
      <c r="D55" s="414"/>
      <c r="E55" s="414"/>
      <c r="F55" s="489"/>
      <c r="G55" s="414"/>
      <c r="H55" s="489"/>
      <c r="I55" s="414"/>
      <c r="J55" s="489"/>
      <c r="K55" s="414"/>
      <c r="L55" s="489"/>
      <c r="M55" s="414"/>
      <c r="N55" s="489"/>
      <c r="O55" s="414"/>
      <c r="P55" s="414"/>
      <c r="Q55" s="414"/>
      <c r="R55" s="414"/>
      <c r="S55" s="414"/>
      <c r="T55" s="489"/>
      <c r="U55" s="414"/>
      <c r="V55" s="489"/>
      <c r="W55" s="414"/>
      <c r="X55" s="489"/>
      <c r="Y55" s="659"/>
      <c r="Z55" s="686"/>
      <c r="AA55" s="659"/>
      <c r="AB55" s="659"/>
      <c r="AC55" s="664"/>
      <c r="AD55" s="135" t="str">
        <f t="shared" si="0"/>
        <v/>
      </c>
      <c r="AE55" s="135" t="str">
        <f>IF(AND(AC55=0,AND(IIIB!C55=0,IIIC1!C55=0,IIIC2!C55=0,IIID!C55=0)),"",IF(AND(AC55&gt;0,AND(IIIB!C55=0,IIIC1!C55=0,IIIC2!C55=0,IIID!C55=0)),"x",""))</f>
        <v/>
      </c>
    </row>
    <row r="56" spans="1:31" ht="26.1" hidden="1" customHeight="1">
      <c r="A56" s="131" t="s">
        <v>1256</v>
      </c>
      <c r="B56" s="424"/>
      <c r="C56" s="414"/>
      <c r="D56" s="414"/>
      <c r="E56" s="414"/>
      <c r="F56" s="489"/>
      <c r="G56" s="414"/>
      <c r="H56" s="489"/>
      <c r="I56" s="414"/>
      <c r="J56" s="489"/>
      <c r="K56" s="414"/>
      <c r="L56" s="489"/>
      <c r="M56" s="414"/>
      <c r="N56" s="489"/>
      <c r="O56" s="414"/>
      <c r="P56" s="414"/>
      <c r="Q56" s="414"/>
      <c r="R56" s="489"/>
      <c r="S56" s="414"/>
      <c r="T56" s="489"/>
      <c r="U56" s="414"/>
      <c r="V56" s="489"/>
      <c r="W56" s="414"/>
      <c r="X56" s="489"/>
      <c r="Y56" s="659"/>
      <c r="Z56" s="686"/>
      <c r="AA56" s="659"/>
      <c r="AB56" s="659"/>
      <c r="AC56" s="664"/>
      <c r="AD56" s="135" t="str">
        <f t="shared" si="0"/>
        <v/>
      </c>
      <c r="AE56" s="135" t="str">
        <f>IF(AND(AC56=0,AND(IIIB!C56=0,IIIC1!C56=0,IIIC2!C56=0,IIID!C56=0)),"",IF(AND(AC56&gt;0,AND(IIIB!C56=0,IIIC1!C56=0,IIIC2!C56=0,IIID!C56=0)),"x",""))</f>
        <v/>
      </c>
    </row>
    <row r="57" spans="1:31" ht="26.1" hidden="1" customHeight="1">
      <c r="A57" s="131" t="s">
        <v>1257</v>
      </c>
      <c r="B57" s="424"/>
      <c r="C57" s="414"/>
      <c r="D57" s="414"/>
      <c r="E57" s="414"/>
      <c r="F57" s="489"/>
      <c r="G57" s="414"/>
      <c r="H57" s="489"/>
      <c r="I57" s="414"/>
      <c r="J57" s="489"/>
      <c r="K57" s="414"/>
      <c r="L57" s="489"/>
      <c r="M57" s="414"/>
      <c r="N57" s="489"/>
      <c r="O57" s="414"/>
      <c r="P57" s="414"/>
      <c r="Q57" s="414"/>
      <c r="R57" s="489"/>
      <c r="S57" s="414"/>
      <c r="T57" s="489"/>
      <c r="U57" s="414"/>
      <c r="V57" s="489"/>
      <c r="W57" s="414"/>
      <c r="X57" s="489"/>
      <c r="Y57" s="659"/>
      <c r="Z57" s="686"/>
      <c r="AA57" s="659"/>
      <c r="AB57" s="659"/>
      <c r="AC57" s="664"/>
      <c r="AD57" s="135" t="str">
        <f t="shared" si="0"/>
        <v/>
      </c>
      <c r="AE57" s="135" t="str">
        <f>IF(AND(AC57=0,AND(IIIB!C57=0,IIIC1!C57=0,IIIC2!C57=0,IIID!C57=0)),"",IF(AND(AC57&gt;0,AND(IIIB!C57=0,IIIC1!C57=0,IIIC2!C57=0,IIID!C57=0)),"x",""))</f>
        <v/>
      </c>
    </row>
    <row r="58" spans="1:31" ht="26.1" hidden="1" customHeight="1">
      <c r="A58" s="131" t="s">
        <v>1258</v>
      </c>
      <c r="B58" s="424"/>
      <c r="C58" s="414"/>
      <c r="D58" s="414"/>
      <c r="E58" s="414"/>
      <c r="F58" s="489"/>
      <c r="G58" s="414"/>
      <c r="H58" s="489"/>
      <c r="I58" s="414"/>
      <c r="J58" s="489"/>
      <c r="K58" s="414"/>
      <c r="L58" s="489"/>
      <c r="M58" s="414"/>
      <c r="N58" s="489"/>
      <c r="O58" s="414"/>
      <c r="P58" s="414"/>
      <c r="Q58" s="414"/>
      <c r="R58" s="489"/>
      <c r="S58" s="414"/>
      <c r="T58" s="489"/>
      <c r="U58" s="414"/>
      <c r="V58" s="489"/>
      <c r="W58" s="414"/>
      <c r="X58" s="489"/>
      <c r="Y58" s="659"/>
      <c r="Z58" s="686"/>
      <c r="AA58" s="659"/>
      <c r="AB58" s="659"/>
      <c r="AC58" s="664"/>
      <c r="AD58" s="135" t="str">
        <f t="shared" si="0"/>
        <v/>
      </c>
      <c r="AE58" s="135" t="str">
        <f>IF(AND(AC58=0,AND(IIIB!C58=0,IIIC1!C58=0,IIIC2!C58=0,IIID!C58=0)),"",IF(AND(AC58&gt;0,AND(IIIB!C58=0,IIIC1!C58=0,IIIC2!C58=0,IIID!C58=0)),"x",""))</f>
        <v/>
      </c>
    </row>
    <row r="59" spans="1:31"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659"/>
      <c r="Z59" s="686"/>
      <c r="AA59" s="659"/>
      <c r="AB59" s="659"/>
      <c r="AC59" s="664"/>
      <c r="AD59" s="135" t="str">
        <f t="shared" si="0"/>
        <v/>
      </c>
      <c r="AE59" s="135" t="str">
        <f>IF(AND(AC59=0,AND(IIIB!C59=0,IIIC1!C59=0,IIIC2!C59=0,IIID!C59=0)),"",IF(AND(AC59&gt;0,AND(IIIB!C59=0,IIIC1!C59=0,IIIC2!C59=0,IIID!C59=0)),"x",""))</f>
        <v/>
      </c>
    </row>
    <row r="60" spans="1:31"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659"/>
      <c r="Z60" s="686"/>
      <c r="AA60" s="659"/>
      <c r="AB60" s="659"/>
      <c r="AC60" s="664"/>
      <c r="AD60" s="135" t="str">
        <f t="shared" si="0"/>
        <v/>
      </c>
      <c r="AE60" s="135" t="str">
        <f>IF(AND(AC60=0,AND(IIIB!C60=0,IIIC1!C60=0,IIIC2!C60=0,IIID!C60=0)),"",IF(AND(AC60&gt;0,AND(IIIB!C60=0,IIIC1!C60=0,IIIC2!C60=0,IIID!C60=0)),"x",""))</f>
        <v/>
      </c>
    </row>
    <row r="61" spans="1:31"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659"/>
      <c r="Z61" s="686"/>
      <c r="AA61" s="659"/>
      <c r="AB61" s="659"/>
      <c r="AC61" s="664"/>
      <c r="AD61" s="135" t="str">
        <f t="shared" si="0"/>
        <v/>
      </c>
      <c r="AE61" s="135" t="str">
        <f>IF(AND(AC61=0,AND(IIIB!C61=0,IIIC1!C61=0,IIIC2!C61=0,IIID!C61=0)),"",IF(AND(AC61&gt;0,AND(IIIB!C61=0,IIIC1!C61=0,IIIC2!C61=0,IIID!C61=0)),"x",""))</f>
        <v/>
      </c>
    </row>
    <row r="62" spans="1:31" ht="26.1" customHeight="1" thickBot="1">
      <c r="A62" s="415" t="s">
        <v>1101</v>
      </c>
      <c r="B62" s="416">
        <f>+SUM(B7:B61)</f>
        <v>0</v>
      </c>
      <c r="C62" s="416">
        <f t="shared" ref="C62:AC62" si="13">+SUM(C7:C61)</f>
        <v>0</v>
      </c>
      <c r="D62" s="416">
        <f t="shared" si="13"/>
        <v>0</v>
      </c>
      <c r="E62" s="416">
        <f t="shared" si="13"/>
        <v>0</v>
      </c>
      <c r="F62" s="416">
        <f t="shared" si="13"/>
        <v>0</v>
      </c>
      <c r="G62" s="416">
        <f t="shared" si="13"/>
        <v>0</v>
      </c>
      <c r="H62" s="416">
        <f t="shared" si="13"/>
        <v>0</v>
      </c>
      <c r="I62" s="416">
        <f t="shared" si="13"/>
        <v>0</v>
      </c>
      <c r="J62" s="416">
        <f t="shared" si="13"/>
        <v>0</v>
      </c>
      <c r="K62" s="416">
        <f t="shared" si="13"/>
        <v>0</v>
      </c>
      <c r="L62" s="416">
        <f t="shared" si="13"/>
        <v>0</v>
      </c>
      <c r="M62" s="416">
        <f t="shared" si="13"/>
        <v>0</v>
      </c>
      <c r="N62" s="416">
        <f t="shared" si="13"/>
        <v>0</v>
      </c>
      <c r="O62" s="416">
        <f t="shared" si="13"/>
        <v>0</v>
      </c>
      <c r="P62" s="416">
        <f t="shared" si="13"/>
        <v>0</v>
      </c>
      <c r="Q62" s="416">
        <f t="shared" si="13"/>
        <v>0</v>
      </c>
      <c r="R62" s="416">
        <f t="shared" si="13"/>
        <v>0</v>
      </c>
      <c r="S62" s="416">
        <f t="shared" si="13"/>
        <v>0</v>
      </c>
      <c r="T62" s="416">
        <f t="shared" si="13"/>
        <v>0</v>
      </c>
      <c r="U62" s="416">
        <f t="shared" si="13"/>
        <v>0</v>
      </c>
      <c r="V62" s="416">
        <f t="shared" si="13"/>
        <v>0</v>
      </c>
      <c r="W62" s="416">
        <f t="shared" si="13"/>
        <v>0</v>
      </c>
      <c r="X62" s="416">
        <f t="shared" si="13"/>
        <v>0</v>
      </c>
      <c r="Y62" s="661">
        <f t="shared" si="13"/>
        <v>0</v>
      </c>
      <c r="Z62" s="665">
        <f t="shared" si="13"/>
        <v>0</v>
      </c>
      <c r="AA62" s="666">
        <f t="shared" si="13"/>
        <v>0</v>
      </c>
      <c r="AB62" s="666">
        <f t="shared" si="13"/>
        <v>0</v>
      </c>
      <c r="AC62" s="667">
        <f t="shared" si="13"/>
        <v>0</v>
      </c>
    </row>
    <row r="63" spans="1:31">
      <c r="C63" s="132"/>
      <c r="D63" s="132"/>
      <c r="E63" s="132"/>
      <c r="F63" s="132"/>
      <c r="G63" s="132"/>
      <c r="H63" s="132"/>
      <c r="I63" s="132"/>
      <c r="J63" s="132"/>
      <c r="M63" s="132"/>
      <c r="N63" s="132"/>
      <c r="O63" s="132"/>
      <c r="P63" s="132"/>
      <c r="Q63" s="132"/>
      <c r="R63" s="132"/>
      <c r="S63" s="132"/>
      <c r="T63" s="132"/>
      <c r="U63" s="132"/>
      <c r="V63" s="132"/>
    </row>
    <row r="64" spans="1:31">
      <c r="B64" s="133"/>
    </row>
    <row r="65" spans="2:27">
      <c r="B65" s="134"/>
      <c r="W65" s="132"/>
      <c r="X65" s="132"/>
      <c r="Y65" s="132"/>
      <c r="Z65" s="132"/>
      <c r="AA65" s="132"/>
    </row>
    <row r="68" spans="2:27">
      <c r="B68" s="134"/>
    </row>
    <row r="70" spans="2:27">
      <c r="B70" s="84"/>
    </row>
    <row r="71" spans="2:27" ht="13.8">
      <c r="B71" s="136"/>
    </row>
  </sheetData>
  <sheetProtection algorithmName="SHA-512" hashValue="6iLZt8WO3S5hW1N6z+P6/61gPj2PHkrQmn30qtyqJCB1pokHb538Y161XSJ02fvNrwUAq3m81n1BXH43MK9vew==" saltValue="TyECTxG0Ng09llktc0C3oQ==" spinCount="100000" sheet="1" objects="1" scenarios="1"/>
  <conditionalFormatting sqref="G1:H1">
    <cfRule type="containsText" dxfId="28" priority="1" operator="containsText" text="Errors">
      <formula>NOT(ISERROR(SEARCH("Errors",G1)))</formula>
    </cfRule>
  </conditionalFormatting>
  <dataValidations count="4">
    <dataValidation type="list" showInputMessage="1" showErrorMessage="1" sqref="A2" xr:uid="{8151994C-C2DF-4664-A328-0B0549629352}">
      <formula1>CAU</formula1>
    </dataValidation>
    <dataValidation type="whole" allowBlank="1" showInputMessage="1" showErrorMessage="1" errorTitle="Data Validation" error="Please enter a whole number between 0 and 2147483647." sqref="B8:B55 J34:J61 B62:AC62 B7:Q7 J8:J32 F8:I61 C39:E61 P8:Q10 K39:O61 V7:AC10 V20:AC61 P12:Q14 V12:AC14 V16:AC18 R7:U61 P16:Q18 P20:Q61" xr:uid="{F0562C8A-396E-47F1-8066-F922F55F09C4}">
      <formula1>0</formula1>
      <formula2>10000000000</formula2>
    </dataValidation>
    <dataValidation type="whole" allowBlank="1" showInputMessage="1" showErrorMessage="1" errorTitle="Data Validation" error="Please enter a whole number, do not use cents." sqref="J33:O33 C8:E38 V11:Y11 K8:O32 P11:Q11 K34:O38 V15:Y15 P15:Q15 V19:Y19 P19:Q19" xr:uid="{3D37060B-6313-4DB7-8418-E814E1983DF5}">
      <formula1>-10000000000</formula1>
      <formula2>10000000000</formula2>
    </dataValidation>
    <dataValidation type="whole" allowBlank="1" showInputMessage="1" showErrorMessage="1" errorTitle="Data Validation" error="Please enter a whole number - do not use cents." sqref="Z11:AC11 Z15:AC15 Z19:AC19" xr:uid="{4C4D1CF3-FBBF-4953-A2AE-6BE70C628891}">
      <formula1>-10000000000</formula1>
      <formula2>10000000000</formula2>
    </dataValidation>
  </dataValidations>
  <pageMargins left="0.5" right="0.5" top="0.75" bottom="1" header="0.5" footer="0.5"/>
  <pageSetup scale="91" fitToWidth="2" fitToHeight="2" orientation="landscape" r:id="rId1"/>
  <headerFooter>
    <oddFooter>&amp;R&amp;A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154E-49F8-497D-8BC9-3D44E9E9C60D}">
  <sheetPr>
    <tabColor theme="8" tint="0.39997558519241921"/>
    <pageSetUpPr fitToPage="1"/>
  </sheetPr>
  <dimension ref="A1:AG71"/>
  <sheetViews>
    <sheetView workbookViewId="0">
      <pane xSplit="6" ySplit="6" topLeftCell="G7" activePane="bottomRight" state="frozen"/>
      <selection activeCell="D14" sqref="D14"/>
      <selection pane="topRight" activeCell="D14" sqref="D14"/>
      <selection pane="bottomLeft" activeCell="D14" sqref="D14"/>
      <selection pane="bottomRight" activeCell="Y39" sqref="Y39"/>
    </sheetView>
  </sheetViews>
  <sheetFormatPr defaultColWidth="8.88671875" defaultRowHeight="13.2"/>
  <cols>
    <col min="1" max="1" width="30.6640625" style="121" customWidth="1"/>
    <col min="2" max="6" width="15.6640625" style="121" hidden="1" customWidth="1"/>
    <col min="7" max="7" width="16" style="121" customWidth="1"/>
    <col min="8" max="8" width="15.6640625" style="121" hidden="1" customWidth="1"/>
    <col min="9" max="9" width="13.44140625" style="121" customWidth="1"/>
    <col min="10" max="15" width="15.6640625" style="121" hidden="1" customWidth="1"/>
    <col min="16" max="16" width="13.21875" style="121" customWidth="1"/>
    <col min="17" max="17" width="12.5546875" style="121" customWidth="1"/>
    <col min="18" max="21" width="15.6640625" style="121" hidden="1" customWidth="1"/>
    <col min="22" max="24" width="15.6640625" style="121" customWidth="1"/>
    <col min="25" max="25" width="14.88671875" style="121" customWidth="1"/>
    <col min="26" max="26" width="15.109375" style="121" customWidth="1"/>
    <col min="27" max="27" width="14.5546875" style="121" customWidth="1"/>
    <col min="28" max="28" width="12.5546875" style="121" customWidth="1"/>
    <col min="29" max="29" width="14.109375" style="121" customWidth="1"/>
    <col min="30" max="30" width="2" style="135" customWidth="1"/>
    <col min="31" max="31" width="1.6640625" style="135" customWidth="1"/>
    <col min="32" max="32" width="35.109375" style="121" customWidth="1"/>
    <col min="33" max="33" width="50" style="121" customWidth="1"/>
    <col min="34" max="16384" width="8.88671875" style="121"/>
  </cols>
  <sheetData>
    <row r="1" spans="1:33" ht="13.8" thickBot="1">
      <c r="A1" s="418" t="s">
        <v>1617</v>
      </c>
      <c r="B1" s="138"/>
      <c r="G1" s="149" t="str">
        <f>IF('Compliance Issues'!H3="x","Errors exist, see the Compliance Issues tab.","")</f>
        <v/>
      </c>
      <c r="H1" s="149"/>
      <c r="I1" s="122"/>
      <c r="J1" s="123"/>
      <c r="M1" s="123"/>
      <c r="N1" s="123"/>
      <c r="O1" s="123"/>
      <c r="P1" s="123"/>
      <c r="Q1" s="123"/>
      <c r="R1" s="123"/>
      <c r="S1" s="123"/>
      <c r="T1" s="123"/>
      <c r="U1" s="123"/>
      <c r="V1" s="123"/>
      <c r="W1" s="123"/>
      <c r="X1" s="123"/>
      <c r="Y1" s="123"/>
      <c r="Z1" s="123"/>
      <c r="AA1" s="123"/>
    </row>
    <row r="2" spans="1:33" ht="16.2" thickBot="1">
      <c r="A2" s="117">
        <f>IIIB!A2</f>
        <v>0</v>
      </c>
      <c r="B2" s="120"/>
      <c r="C2" s="124" t="str">
        <f>IIIB!C2</f>
        <v>January 2021</v>
      </c>
      <c r="G2" s="125" t="str">
        <f ca="1">LOOKUP(C2,'Addl Info'!A21:A34,'Addl Info'!F21:F35)</f>
        <v>Non-Submission Period</v>
      </c>
      <c r="H2" s="503"/>
      <c r="I2" s="126">
        <f ca="1">IF(G2="Non-Submission Period",0,LOOKUP(A2,'COVID Funds'!A5:A125,'COVID Funds'!K5:K125))</f>
        <v>0</v>
      </c>
      <c r="J2" s="496"/>
      <c r="M2" s="123"/>
      <c r="N2" s="123"/>
      <c r="O2" s="123"/>
      <c r="P2" s="123"/>
      <c r="Q2" s="123"/>
      <c r="R2" s="123"/>
      <c r="S2" s="123"/>
      <c r="T2" s="123"/>
      <c r="U2" s="123"/>
      <c r="V2" s="123"/>
      <c r="W2" s="123"/>
      <c r="X2" s="123"/>
      <c r="Y2" s="123"/>
      <c r="Z2" s="123"/>
      <c r="AA2" s="123"/>
    </row>
    <row r="3" spans="1:33">
      <c r="G3" s="127" t="s">
        <v>1225</v>
      </c>
      <c r="H3" s="127"/>
      <c r="I3" s="128">
        <f ca="1">I2-Q62-'CARES E - 18 and under or Disbl'!Q62</f>
        <v>0</v>
      </c>
      <c r="J3" s="497"/>
      <c r="M3" s="123"/>
      <c r="N3" s="123"/>
      <c r="O3" s="123"/>
      <c r="P3" s="123"/>
      <c r="Q3" s="123"/>
      <c r="R3" s="123"/>
      <c r="S3" s="123"/>
      <c r="T3" s="123"/>
      <c r="U3" s="123"/>
      <c r="V3" s="123"/>
      <c r="W3" s="123"/>
      <c r="X3" s="123"/>
      <c r="Y3" s="123"/>
      <c r="Z3" s="123"/>
      <c r="AA3" s="123"/>
    </row>
    <row r="4" spans="1:33" ht="10.199999999999999" customHeight="1">
      <c r="G4" s="125"/>
      <c r="H4" s="503"/>
      <c r="I4" s="126"/>
      <c r="M4" s="123"/>
      <c r="N4" s="123"/>
      <c r="O4" s="123"/>
      <c r="P4" s="123"/>
      <c r="Q4" s="123"/>
      <c r="R4" s="123"/>
      <c r="S4" s="123"/>
      <c r="T4" s="123"/>
      <c r="U4" s="123"/>
      <c r="V4" s="123"/>
      <c r="W4" s="123"/>
      <c r="X4" s="123"/>
      <c r="Y4" s="123"/>
      <c r="Z4" s="123"/>
      <c r="AA4" s="123"/>
    </row>
    <row r="5" spans="1:33" ht="10.199999999999999" customHeight="1" thickBot="1">
      <c r="G5" s="127"/>
      <c r="H5" s="127"/>
      <c r="I5" s="128"/>
      <c r="M5" s="129"/>
      <c r="N5" s="129"/>
      <c r="O5" s="129"/>
      <c r="P5" s="129"/>
      <c r="Q5" s="129"/>
      <c r="R5" s="129"/>
      <c r="S5" s="129"/>
      <c r="T5" s="129"/>
      <c r="U5" s="129"/>
      <c r="V5" s="129"/>
      <c r="W5" s="129"/>
      <c r="X5" s="129"/>
      <c r="Y5" s="130"/>
      <c r="Z5" s="123"/>
      <c r="AA5" s="123"/>
    </row>
    <row r="6" spans="1:33" ht="77.099999999999994" customHeight="1">
      <c r="A6" s="539" t="s">
        <v>1226</v>
      </c>
      <c r="B6" s="539" t="s">
        <v>1454</v>
      </c>
      <c r="C6" s="539" t="s">
        <v>1455</v>
      </c>
      <c r="D6" s="539" t="s">
        <v>1227</v>
      </c>
      <c r="E6" s="539" t="s">
        <v>1228</v>
      </c>
      <c r="F6" s="539" t="s">
        <v>1430</v>
      </c>
      <c r="G6" s="539"/>
      <c r="H6" s="539" t="s">
        <v>1431</v>
      </c>
      <c r="I6" s="539"/>
      <c r="J6" s="539" t="s">
        <v>1432</v>
      </c>
      <c r="K6" s="539" t="s">
        <v>1433</v>
      </c>
      <c r="L6" s="539" t="s">
        <v>1434</v>
      </c>
      <c r="M6" s="539" t="s">
        <v>1229</v>
      </c>
      <c r="N6" s="539" t="s">
        <v>1435</v>
      </c>
      <c r="O6" s="539" t="s">
        <v>1084</v>
      </c>
      <c r="P6" s="721" t="s">
        <v>1596</v>
      </c>
      <c r="Q6" s="721" t="s">
        <v>1597</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c r="AF6" s="557" t="s">
        <v>1518</v>
      </c>
      <c r="AG6" s="557" t="s">
        <v>1517</v>
      </c>
    </row>
    <row r="7" spans="1:33" ht="26.1" hidden="1" customHeight="1">
      <c r="A7" s="413" t="s">
        <v>357</v>
      </c>
      <c r="B7" s="414"/>
      <c r="C7" s="414"/>
      <c r="D7" s="414"/>
      <c r="E7" s="414"/>
      <c r="F7" s="489"/>
      <c r="G7" s="414"/>
      <c r="H7" s="489"/>
      <c r="I7" s="414"/>
      <c r="J7" s="489"/>
      <c r="K7" s="414"/>
      <c r="L7" s="489"/>
      <c r="M7" s="414"/>
      <c r="N7" s="489"/>
      <c r="O7" s="414"/>
      <c r="P7" s="489"/>
      <c r="Q7" s="414"/>
      <c r="R7" s="414"/>
      <c r="S7" s="414"/>
      <c r="T7" s="489"/>
      <c r="U7" s="414"/>
      <c r="V7" s="489"/>
      <c r="W7" s="414"/>
      <c r="X7" s="489"/>
      <c r="Y7" s="659"/>
      <c r="Z7" s="686"/>
      <c r="AA7" s="659"/>
      <c r="AB7" s="659"/>
      <c r="AC7" s="664"/>
      <c r="AD7" s="135" t="str">
        <f t="shared" ref="AD7:AD38" si="0">IF(AND(AC7&gt;0,C7=0),"x","")</f>
        <v/>
      </c>
    </row>
    <row r="8" spans="1:33" ht="26.1" hidden="1" customHeight="1">
      <c r="A8" s="413" t="s">
        <v>360</v>
      </c>
      <c r="B8" s="414"/>
      <c r="C8" s="412"/>
      <c r="D8" s="412"/>
      <c r="E8" s="412"/>
      <c r="F8" s="489"/>
      <c r="G8" s="414"/>
      <c r="H8" s="489"/>
      <c r="I8" s="414"/>
      <c r="J8" s="489"/>
      <c r="K8" s="412"/>
      <c r="L8" s="488"/>
      <c r="M8" s="412"/>
      <c r="N8" s="488"/>
      <c r="O8" s="412"/>
      <c r="P8" s="489"/>
      <c r="Q8" s="414"/>
      <c r="R8" s="414"/>
      <c r="S8" s="414"/>
      <c r="T8" s="489"/>
      <c r="U8" s="414"/>
      <c r="V8" s="489"/>
      <c r="W8" s="414"/>
      <c r="X8" s="489"/>
      <c r="Y8" s="659"/>
      <c r="Z8" s="686"/>
      <c r="AA8" s="659"/>
      <c r="AB8" s="659"/>
      <c r="AC8" s="664"/>
      <c r="AD8" s="135" t="str">
        <f t="shared" si="0"/>
        <v/>
      </c>
    </row>
    <row r="9" spans="1:33" ht="26.1" hidden="1" customHeight="1">
      <c r="A9" s="413" t="s">
        <v>368</v>
      </c>
      <c r="B9" s="414"/>
      <c r="C9" s="412"/>
      <c r="D9" s="412"/>
      <c r="E9" s="412"/>
      <c r="F9" s="489"/>
      <c r="G9" s="414"/>
      <c r="H9" s="489"/>
      <c r="I9" s="414"/>
      <c r="J9" s="489"/>
      <c r="K9" s="412"/>
      <c r="L9" s="488"/>
      <c r="M9" s="412"/>
      <c r="N9" s="488"/>
      <c r="O9" s="412"/>
      <c r="P9" s="489"/>
      <c r="Q9" s="414"/>
      <c r="R9" s="414"/>
      <c r="S9" s="414"/>
      <c r="T9" s="489"/>
      <c r="U9" s="414"/>
      <c r="V9" s="489"/>
      <c r="W9" s="414"/>
      <c r="X9" s="489"/>
      <c r="Y9" s="659"/>
      <c r="Z9" s="686"/>
      <c r="AA9" s="659"/>
      <c r="AB9" s="659"/>
      <c r="AC9" s="664"/>
      <c r="AD9" s="135" t="str">
        <f t="shared" si="0"/>
        <v/>
      </c>
    </row>
    <row r="10" spans="1:33" ht="26.1" hidden="1" customHeight="1">
      <c r="A10" s="413" t="s">
        <v>376</v>
      </c>
      <c r="B10" s="414"/>
      <c r="C10" s="412"/>
      <c r="D10" s="412"/>
      <c r="E10" s="412"/>
      <c r="F10" s="489"/>
      <c r="G10" s="414"/>
      <c r="H10" s="489"/>
      <c r="I10" s="414"/>
      <c r="J10" s="489"/>
      <c r="K10" s="412"/>
      <c r="L10" s="488"/>
      <c r="M10" s="412"/>
      <c r="N10" s="488"/>
      <c r="O10" s="412"/>
      <c r="P10" s="489"/>
      <c r="Q10" s="414"/>
      <c r="R10" s="414"/>
      <c r="S10" s="414"/>
      <c r="T10" s="489"/>
      <c r="U10" s="414"/>
      <c r="V10" s="489"/>
      <c r="W10" s="414"/>
      <c r="X10" s="489"/>
      <c r="Y10" s="659"/>
      <c r="Z10" s="686"/>
      <c r="AA10" s="659"/>
      <c r="AB10" s="659"/>
      <c r="AC10" s="664"/>
      <c r="AD10" s="135" t="str">
        <f t="shared" si="0"/>
        <v/>
      </c>
    </row>
    <row r="11" spans="1:33" ht="26.1" hidden="1" customHeight="1">
      <c r="A11" s="415" t="s">
        <v>1233</v>
      </c>
      <c r="B11" s="414"/>
      <c r="C11" s="412"/>
      <c r="D11" s="412"/>
      <c r="E11" s="412"/>
      <c r="F11" s="489"/>
      <c r="G11" s="414"/>
      <c r="H11" s="489"/>
      <c r="I11" s="414"/>
      <c r="J11" s="489"/>
      <c r="K11" s="412"/>
      <c r="L11" s="488"/>
      <c r="M11" s="412"/>
      <c r="N11" s="488"/>
      <c r="O11" s="412"/>
      <c r="P11" s="489"/>
      <c r="Q11" s="414"/>
      <c r="R11" s="414"/>
      <c r="S11" s="414"/>
      <c r="T11" s="489"/>
      <c r="U11" s="414"/>
      <c r="V11" s="489"/>
      <c r="W11" s="414"/>
      <c r="X11" s="489"/>
      <c r="Y11" s="659"/>
      <c r="Z11" s="686"/>
      <c r="AA11" s="659"/>
      <c r="AB11" s="659"/>
      <c r="AC11" s="664"/>
      <c r="AD11" s="135" t="str">
        <f t="shared" si="0"/>
        <v/>
      </c>
    </row>
    <row r="12" spans="1:33" ht="26.1" hidden="1" customHeight="1">
      <c r="A12" s="413" t="s">
        <v>407</v>
      </c>
      <c r="B12" s="414"/>
      <c r="C12" s="412"/>
      <c r="D12" s="412"/>
      <c r="E12" s="412"/>
      <c r="F12" s="489"/>
      <c r="G12" s="414"/>
      <c r="H12" s="489"/>
      <c r="I12" s="414"/>
      <c r="J12" s="489"/>
      <c r="K12" s="412"/>
      <c r="L12" s="488"/>
      <c r="M12" s="412"/>
      <c r="N12" s="488"/>
      <c r="O12" s="412"/>
      <c r="P12" s="489"/>
      <c r="Q12" s="414"/>
      <c r="R12" s="414"/>
      <c r="S12" s="414"/>
      <c r="T12" s="489"/>
      <c r="U12" s="414"/>
      <c r="V12" s="489"/>
      <c r="W12" s="414"/>
      <c r="X12" s="489"/>
      <c r="Y12" s="659"/>
      <c r="Z12" s="686"/>
      <c r="AA12" s="659"/>
      <c r="AB12" s="659"/>
      <c r="AC12" s="664"/>
      <c r="AD12" s="135" t="str">
        <f t="shared" si="0"/>
        <v/>
      </c>
    </row>
    <row r="13" spans="1:33" ht="26.1" hidden="1" customHeight="1">
      <c r="A13" s="413" t="s">
        <v>411</v>
      </c>
      <c r="B13" s="414"/>
      <c r="C13" s="412"/>
      <c r="D13" s="412"/>
      <c r="E13" s="412"/>
      <c r="F13" s="489"/>
      <c r="G13" s="414"/>
      <c r="H13" s="489"/>
      <c r="I13" s="414"/>
      <c r="J13" s="489"/>
      <c r="K13" s="412"/>
      <c r="L13" s="488"/>
      <c r="M13" s="412"/>
      <c r="N13" s="488"/>
      <c r="O13" s="412"/>
      <c r="P13" s="489"/>
      <c r="Q13" s="414"/>
      <c r="R13" s="414"/>
      <c r="S13" s="414"/>
      <c r="T13" s="489"/>
      <c r="U13" s="414"/>
      <c r="V13" s="489"/>
      <c r="W13" s="414"/>
      <c r="X13" s="489"/>
      <c r="Y13" s="659"/>
      <c r="Z13" s="686"/>
      <c r="AA13" s="659"/>
      <c r="AB13" s="659"/>
      <c r="AC13" s="664"/>
      <c r="AD13" s="135" t="str">
        <f t="shared" si="0"/>
        <v/>
      </c>
    </row>
    <row r="14" spans="1:33" ht="26.1" hidden="1" customHeight="1">
      <c r="A14" s="415" t="s">
        <v>413</v>
      </c>
      <c r="B14" s="414"/>
      <c r="C14" s="412"/>
      <c r="D14" s="412"/>
      <c r="E14" s="412"/>
      <c r="F14" s="489"/>
      <c r="G14" s="414"/>
      <c r="H14" s="489"/>
      <c r="I14" s="414"/>
      <c r="J14" s="489"/>
      <c r="K14" s="412"/>
      <c r="L14" s="488"/>
      <c r="M14" s="412"/>
      <c r="N14" s="488"/>
      <c r="O14" s="412"/>
      <c r="P14" s="489"/>
      <c r="Q14" s="414"/>
      <c r="R14" s="414"/>
      <c r="S14" s="414"/>
      <c r="T14" s="489"/>
      <c r="U14" s="414"/>
      <c r="V14" s="489"/>
      <c r="W14" s="414"/>
      <c r="X14" s="489"/>
      <c r="Y14" s="659"/>
      <c r="Z14" s="686"/>
      <c r="AA14" s="659"/>
      <c r="AB14" s="659"/>
      <c r="AC14" s="664"/>
      <c r="AD14" s="135" t="str">
        <f t="shared" si="0"/>
        <v/>
      </c>
    </row>
    <row r="15" spans="1:33" ht="26.1" hidden="1" customHeight="1">
      <c r="A15" s="675" t="s">
        <v>1234</v>
      </c>
      <c r="B15" s="414"/>
      <c r="C15" s="412"/>
      <c r="D15" s="412"/>
      <c r="E15" s="412"/>
      <c r="F15" s="489"/>
      <c r="G15" s="414"/>
      <c r="H15" s="489"/>
      <c r="I15" s="414"/>
      <c r="J15" s="489"/>
      <c r="K15" s="412"/>
      <c r="L15" s="488"/>
      <c r="M15" s="412"/>
      <c r="N15" s="488"/>
      <c r="O15" s="412"/>
      <c r="P15" s="489"/>
      <c r="Q15" s="414"/>
      <c r="R15" s="414"/>
      <c r="S15" s="414"/>
      <c r="T15" s="489"/>
      <c r="U15" s="414"/>
      <c r="V15" s="489"/>
      <c r="W15" s="414"/>
      <c r="X15" s="489"/>
      <c r="Y15" s="659"/>
      <c r="Z15" s="686"/>
      <c r="AA15" s="659"/>
      <c r="AB15" s="659"/>
      <c r="AC15" s="664"/>
      <c r="AD15" s="135" t="str">
        <f t="shared" si="0"/>
        <v/>
      </c>
    </row>
    <row r="16" spans="1:33" ht="26.1" hidden="1" customHeight="1">
      <c r="A16" s="413" t="s">
        <v>1235</v>
      </c>
      <c r="B16" s="414"/>
      <c r="C16" s="412"/>
      <c r="D16" s="412"/>
      <c r="E16" s="412"/>
      <c r="F16" s="489"/>
      <c r="G16" s="414"/>
      <c r="H16" s="489"/>
      <c r="I16" s="414"/>
      <c r="J16" s="489"/>
      <c r="K16" s="412"/>
      <c r="L16" s="488"/>
      <c r="M16" s="412"/>
      <c r="N16" s="488"/>
      <c r="O16" s="412"/>
      <c r="P16" s="489"/>
      <c r="Q16" s="414"/>
      <c r="R16" s="414"/>
      <c r="S16" s="414"/>
      <c r="T16" s="489"/>
      <c r="U16" s="414"/>
      <c r="V16" s="489"/>
      <c r="W16" s="414"/>
      <c r="X16" s="489"/>
      <c r="Y16" s="659"/>
      <c r="Z16" s="686"/>
      <c r="AA16" s="659"/>
      <c r="AB16" s="659"/>
      <c r="AC16" s="664"/>
      <c r="AD16" s="135" t="str">
        <f t="shared" si="0"/>
        <v/>
      </c>
    </row>
    <row r="17" spans="1:30" ht="26.1" hidden="1" customHeight="1">
      <c r="A17" s="413" t="s">
        <v>480</v>
      </c>
      <c r="B17" s="414"/>
      <c r="C17" s="412"/>
      <c r="D17" s="412"/>
      <c r="E17" s="412"/>
      <c r="F17" s="489"/>
      <c r="G17" s="414"/>
      <c r="H17" s="489"/>
      <c r="I17" s="414"/>
      <c r="J17" s="489"/>
      <c r="K17" s="412"/>
      <c r="L17" s="488"/>
      <c r="M17" s="412"/>
      <c r="N17" s="488"/>
      <c r="O17" s="412"/>
      <c r="P17" s="489"/>
      <c r="Q17" s="414"/>
      <c r="R17" s="414"/>
      <c r="S17" s="414"/>
      <c r="T17" s="489"/>
      <c r="U17" s="414"/>
      <c r="V17" s="489"/>
      <c r="W17" s="414"/>
      <c r="X17" s="489"/>
      <c r="Y17" s="659"/>
      <c r="Z17" s="686"/>
      <c r="AA17" s="659"/>
      <c r="AB17" s="659"/>
      <c r="AC17" s="664"/>
      <c r="AD17" s="135" t="str">
        <f t="shared" si="0"/>
        <v/>
      </c>
    </row>
    <row r="18" spans="1:30" ht="26.1" hidden="1" customHeight="1">
      <c r="A18" s="413" t="s">
        <v>504</v>
      </c>
      <c r="B18" s="414"/>
      <c r="C18" s="412"/>
      <c r="D18" s="412"/>
      <c r="E18" s="412"/>
      <c r="F18" s="489"/>
      <c r="G18" s="414"/>
      <c r="H18" s="489"/>
      <c r="I18" s="414"/>
      <c r="J18" s="489"/>
      <c r="K18" s="412"/>
      <c r="L18" s="488"/>
      <c r="M18" s="412"/>
      <c r="N18" s="488"/>
      <c r="O18" s="412"/>
      <c r="P18" s="489"/>
      <c r="Q18" s="414"/>
      <c r="R18" s="414"/>
      <c r="S18" s="414"/>
      <c r="T18" s="489"/>
      <c r="U18" s="414"/>
      <c r="V18" s="489"/>
      <c r="W18" s="414"/>
      <c r="X18" s="489"/>
      <c r="Y18" s="659"/>
      <c r="Z18" s="686"/>
      <c r="AA18" s="659"/>
      <c r="AB18" s="659"/>
      <c r="AC18" s="664"/>
      <c r="AD18" s="135" t="str">
        <f t="shared" si="0"/>
        <v/>
      </c>
    </row>
    <row r="19" spans="1:30" ht="26.1" hidden="1" customHeight="1">
      <c r="A19" s="675" t="s">
        <v>1236</v>
      </c>
      <c r="B19" s="414"/>
      <c r="C19" s="412"/>
      <c r="D19" s="412"/>
      <c r="E19" s="412"/>
      <c r="F19" s="489"/>
      <c r="G19" s="414"/>
      <c r="H19" s="489"/>
      <c r="I19" s="414"/>
      <c r="J19" s="489"/>
      <c r="K19" s="412"/>
      <c r="L19" s="488"/>
      <c r="M19" s="412"/>
      <c r="N19" s="488"/>
      <c r="O19" s="412"/>
      <c r="P19" s="489"/>
      <c r="Q19" s="414"/>
      <c r="R19" s="414"/>
      <c r="S19" s="414"/>
      <c r="T19" s="489"/>
      <c r="U19" s="414"/>
      <c r="V19" s="489"/>
      <c r="W19" s="414"/>
      <c r="X19" s="489"/>
      <c r="Y19" s="659"/>
      <c r="Z19" s="686"/>
      <c r="AA19" s="659"/>
      <c r="AB19" s="659"/>
      <c r="AC19" s="664"/>
      <c r="AD19" s="135" t="str">
        <f t="shared" si="0"/>
        <v/>
      </c>
    </row>
    <row r="20" spans="1:30" ht="26.1" hidden="1" customHeight="1">
      <c r="A20" s="413" t="s">
        <v>509</v>
      </c>
      <c r="B20" s="414"/>
      <c r="C20" s="412"/>
      <c r="D20" s="412"/>
      <c r="E20" s="412"/>
      <c r="F20" s="489"/>
      <c r="G20" s="414"/>
      <c r="H20" s="489"/>
      <c r="I20" s="414"/>
      <c r="J20" s="489"/>
      <c r="K20" s="412"/>
      <c r="L20" s="488"/>
      <c r="M20" s="412"/>
      <c r="N20" s="488"/>
      <c r="O20" s="412"/>
      <c r="P20" s="489"/>
      <c r="Q20" s="414"/>
      <c r="R20" s="414"/>
      <c r="S20" s="414"/>
      <c r="T20" s="489"/>
      <c r="U20" s="414"/>
      <c r="V20" s="489"/>
      <c r="W20" s="414"/>
      <c r="X20" s="489"/>
      <c r="Y20" s="659"/>
      <c r="Z20" s="686"/>
      <c r="AA20" s="659"/>
      <c r="AB20" s="659"/>
      <c r="AC20" s="664"/>
      <c r="AD20" s="135" t="str">
        <f t="shared" si="0"/>
        <v/>
      </c>
    </row>
    <row r="21" spans="1:30" ht="26.1" hidden="1" customHeight="1">
      <c r="A21" s="413" t="s">
        <v>1237</v>
      </c>
      <c r="B21" s="414"/>
      <c r="C21" s="412"/>
      <c r="D21" s="412"/>
      <c r="E21" s="412"/>
      <c r="F21" s="489"/>
      <c r="G21" s="414"/>
      <c r="H21" s="489"/>
      <c r="I21" s="414"/>
      <c r="J21" s="489"/>
      <c r="K21" s="412"/>
      <c r="L21" s="488"/>
      <c r="M21" s="412"/>
      <c r="N21" s="488"/>
      <c r="O21" s="412"/>
      <c r="P21" s="489"/>
      <c r="Q21" s="414"/>
      <c r="R21" s="414"/>
      <c r="S21" s="414"/>
      <c r="T21" s="489"/>
      <c r="U21" s="414"/>
      <c r="V21" s="489"/>
      <c r="W21" s="414"/>
      <c r="X21" s="489"/>
      <c r="Y21" s="659"/>
      <c r="Z21" s="686"/>
      <c r="AA21" s="659"/>
      <c r="AB21" s="659"/>
      <c r="AC21" s="664"/>
      <c r="AD21" s="135" t="str">
        <f t="shared" si="0"/>
        <v/>
      </c>
    </row>
    <row r="22" spans="1:30" ht="26.1" hidden="1" customHeight="1">
      <c r="A22" s="413" t="s">
        <v>1238</v>
      </c>
      <c r="B22" s="414"/>
      <c r="C22" s="412"/>
      <c r="D22" s="412"/>
      <c r="E22" s="412"/>
      <c r="F22" s="489"/>
      <c r="G22" s="414"/>
      <c r="H22" s="489"/>
      <c r="I22" s="414"/>
      <c r="J22" s="489"/>
      <c r="K22" s="412"/>
      <c r="L22" s="488"/>
      <c r="M22" s="412"/>
      <c r="N22" s="488"/>
      <c r="O22" s="412"/>
      <c r="P22" s="489"/>
      <c r="Q22" s="414"/>
      <c r="R22" s="414"/>
      <c r="S22" s="414"/>
      <c r="T22" s="489"/>
      <c r="U22" s="414"/>
      <c r="V22" s="489"/>
      <c r="W22" s="414"/>
      <c r="X22" s="489"/>
      <c r="Y22" s="659"/>
      <c r="Z22" s="686"/>
      <c r="AA22" s="659"/>
      <c r="AB22" s="659"/>
      <c r="AC22" s="664"/>
      <c r="AD22" s="135" t="str">
        <f t="shared" si="0"/>
        <v/>
      </c>
    </row>
    <row r="23" spans="1:30" ht="26.1" hidden="1" customHeight="1">
      <c r="A23" s="413" t="s">
        <v>1239</v>
      </c>
      <c r="B23" s="414"/>
      <c r="C23" s="412"/>
      <c r="D23" s="412"/>
      <c r="E23" s="412"/>
      <c r="F23" s="489"/>
      <c r="G23" s="414"/>
      <c r="H23" s="489"/>
      <c r="I23" s="414"/>
      <c r="J23" s="489"/>
      <c r="K23" s="412"/>
      <c r="L23" s="488"/>
      <c r="M23" s="412"/>
      <c r="N23" s="488"/>
      <c r="O23" s="412"/>
      <c r="P23" s="489"/>
      <c r="Q23" s="414"/>
      <c r="R23" s="414"/>
      <c r="S23" s="414"/>
      <c r="T23" s="489"/>
      <c r="U23" s="414"/>
      <c r="V23" s="489"/>
      <c r="W23" s="414"/>
      <c r="X23" s="489"/>
      <c r="Y23" s="659"/>
      <c r="Z23" s="686"/>
      <c r="AA23" s="659"/>
      <c r="AB23" s="659"/>
      <c r="AC23" s="664"/>
      <c r="AD23" s="135" t="str">
        <f t="shared" si="0"/>
        <v/>
      </c>
    </row>
    <row r="24" spans="1:30" ht="26.1" hidden="1" customHeight="1">
      <c r="A24" s="413" t="s">
        <v>1240</v>
      </c>
      <c r="B24" s="414"/>
      <c r="C24" s="412"/>
      <c r="D24" s="412"/>
      <c r="E24" s="412"/>
      <c r="F24" s="489"/>
      <c r="G24" s="414"/>
      <c r="H24" s="489"/>
      <c r="I24" s="414"/>
      <c r="J24" s="489"/>
      <c r="K24" s="412"/>
      <c r="L24" s="488"/>
      <c r="M24" s="412"/>
      <c r="N24" s="488"/>
      <c r="O24" s="412"/>
      <c r="P24" s="489"/>
      <c r="Q24" s="414"/>
      <c r="R24" s="414"/>
      <c r="S24" s="414"/>
      <c r="T24" s="489"/>
      <c r="U24" s="414"/>
      <c r="V24" s="489"/>
      <c r="W24" s="414"/>
      <c r="X24" s="489"/>
      <c r="Y24" s="659"/>
      <c r="Z24" s="686"/>
      <c r="AA24" s="659"/>
      <c r="AB24" s="659"/>
      <c r="AC24" s="664"/>
      <c r="AD24" s="135" t="str">
        <f t="shared" si="0"/>
        <v/>
      </c>
    </row>
    <row r="25" spans="1:30" ht="26.1" hidden="1" customHeight="1">
      <c r="A25" s="413" t="s">
        <v>574</v>
      </c>
      <c r="B25" s="414"/>
      <c r="C25" s="412"/>
      <c r="D25" s="412"/>
      <c r="E25" s="412"/>
      <c r="F25" s="489"/>
      <c r="G25" s="414"/>
      <c r="H25" s="489"/>
      <c r="I25" s="414"/>
      <c r="J25" s="489"/>
      <c r="K25" s="412"/>
      <c r="L25" s="488"/>
      <c r="M25" s="412"/>
      <c r="N25" s="488"/>
      <c r="O25" s="412"/>
      <c r="P25" s="489"/>
      <c r="Q25" s="414"/>
      <c r="R25" s="414"/>
      <c r="S25" s="414"/>
      <c r="T25" s="489"/>
      <c r="U25" s="414"/>
      <c r="V25" s="489"/>
      <c r="W25" s="414"/>
      <c r="X25" s="489"/>
      <c r="Y25" s="659"/>
      <c r="Z25" s="686"/>
      <c r="AA25" s="659"/>
      <c r="AB25" s="659"/>
      <c r="AC25" s="664"/>
      <c r="AD25" s="135" t="str">
        <f t="shared" si="0"/>
        <v/>
      </c>
    </row>
    <row r="26" spans="1:30" ht="26.1" hidden="1" customHeight="1">
      <c r="A26" s="413" t="s">
        <v>578</v>
      </c>
      <c r="B26" s="414"/>
      <c r="C26" s="412"/>
      <c r="D26" s="412"/>
      <c r="E26" s="412"/>
      <c r="F26" s="489"/>
      <c r="G26" s="414"/>
      <c r="H26" s="489"/>
      <c r="I26" s="414"/>
      <c r="J26" s="489"/>
      <c r="K26" s="412"/>
      <c r="L26" s="488"/>
      <c r="M26" s="412"/>
      <c r="N26" s="488"/>
      <c r="O26" s="412"/>
      <c r="P26" s="489"/>
      <c r="Q26" s="414"/>
      <c r="R26" s="414"/>
      <c r="S26" s="414"/>
      <c r="T26" s="489"/>
      <c r="U26" s="414"/>
      <c r="V26" s="489"/>
      <c r="W26" s="414"/>
      <c r="X26" s="489"/>
      <c r="Y26" s="659"/>
      <c r="Z26" s="686"/>
      <c r="AA26" s="659"/>
      <c r="AB26" s="659"/>
      <c r="AC26" s="664"/>
      <c r="AD26" s="135" t="str">
        <f t="shared" si="0"/>
        <v/>
      </c>
    </row>
    <row r="27" spans="1:30" ht="26.1" hidden="1" customHeight="1">
      <c r="A27" s="413" t="s">
        <v>799</v>
      </c>
      <c r="B27" s="414"/>
      <c r="C27" s="412"/>
      <c r="D27" s="412"/>
      <c r="E27" s="412"/>
      <c r="F27" s="489"/>
      <c r="G27" s="414"/>
      <c r="H27" s="489"/>
      <c r="I27" s="414"/>
      <c r="J27" s="489"/>
      <c r="K27" s="412"/>
      <c r="L27" s="488"/>
      <c r="M27" s="412"/>
      <c r="N27" s="488"/>
      <c r="O27" s="412"/>
      <c r="P27" s="489"/>
      <c r="Q27" s="414"/>
      <c r="R27" s="414"/>
      <c r="S27" s="414"/>
      <c r="T27" s="489"/>
      <c r="U27" s="414"/>
      <c r="V27" s="489"/>
      <c r="W27" s="414"/>
      <c r="X27" s="489"/>
      <c r="Y27" s="659"/>
      <c r="Z27" s="686"/>
      <c r="AA27" s="659"/>
      <c r="AB27" s="659"/>
      <c r="AC27" s="664"/>
      <c r="AD27" s="135" t="str">
        <f t="shared" si="0"/>
        <v/>
      </c>
    </row>
    <row r="28" spans="1:30" ht="26.1" hidden="1" customHeight="1">
      <c r="A28" s="413" t="s">
        <v>584</v>
      </c>
      <c r="B28" s="414"/>
      <c r="C28" s="412"/>
      <c r="D28" s="412"/>
      <c r="E28" s="412"/>
      <c r="F28" s="489"/>
      <c r="G28" s="414"/>
      <c r="H28" s="489"/>
      <c r="I28" s="414"/>
      <c r="J28" s="489"/>
      <c r="K28" s="412"/>
      <c r="L28" s="488"/>
      <c r="M28" s="412"/>
      <c r="N28" s="488"/>
      <c r="O28" s="412"/>
      <c r="P28" s="489"/>
      <c r="Q28" s="414"/>
      <c r="R28" s="414"/>
      <c r="S28" s="414"/>
      <c r="T28" s="489"/>
      <c r="U28" s="414"/>
      <c r="V28" s="489"/>
      <c r="W28" s="414"/>
      <c r="X28" s="489"/>
      <c r="Y28" s="659"/>
      <c r="Z28" s="686"/>
      <c r="AA28" s="659"/>
      <c r="AB28" s="659"/>
      <c r="AC28" s="664"/>
      <c r="AD28" s="135" t="str">
        <f t="shared" si="0"/>
        <v/>
      </c>
    </row>
    <row r="29" spans="1:30" ht="26.1" hidden="1" customHeight="1">
      <c r="A29" s="413" t="s">
        <v>1241</v>
      </c>
      <c r="B29" s="414"/>
      <c r="C29" s="412"/>
      <c r="D29" s="412"/>
      <c r="E29" s="412"/>
      <c r="F29" s="489"/>
      <c r="G29" s="414"/>
      <c r="H29" s="489"/>
      <c r="I29" s="414"/>
      <c r="J29" s="489"/>
      <c r="K29" s="412"/>
      <c r="L29" s="488"/>
      <c r="M29" s="412"/>
      <c r="N29" s="488"/>
      <c r="O29" s="412"/>
      <c r="P29" s="489"/>
      <c r="Q29" s="414"/>
      <c r="R29" s="414"/>
      <c r="S29" s="414"/>
      <c r="T29" s="489"/>
      <c r="U29" s="414"/>
      <c r="V29" s="489"/>
      <c r="W29" s="414"/>
      <c r="X29" s="489"/>
      <c r="Y29" s="659"/>
      <c r="Z29" s="686"/>
      <c r="AA29" s="659"/>
      <c r="AB29" s="659"/>
      <c r="AC29" s="664"/>
      <c r="AD29" s="135" t="str">
        <f t="shared" si="0"/>
        <v/>
      </c>
    </row>
    <row r="30" spans="1:30" ht="26.1" hidden="1" customHeight="1">
      <c r="A30" s="413" t="s">
        <v>592</v>
      </c>
      <c r="B30" s="414"/>
      <c r="C30" s="412"/>
      <c r="D30" s="412"/>
      <c r="E30" s="412"/>
      <c r="F30" s="489"/>
      <c r="G30" s="414"/>
      <c r="H30" s="489"/>
      <c r="I30" s="414"/>
      <c r="J30" s="489"/>
      <c r="K30" s="412"/>
      <c r="L30" s="488"/>
      <c r="M30" s="412"/>
      <c r="N30" s="488"/>
      <c r="O30" s="412"/>
      <c r="P30" s="489"/>
      <c r="Q30" s="414"/>
      <c r="R30" s="414"/>
      <c r="S30" s="414"/>
      <c r="T30" s="489"/>
      <c r="U30" s="414"/>
      <c r="V30" s="489"/>
      <c r="W30" s="414"/>
      <c r="X30" s="489"/>
      <c r="Y30" s="659"/>
      <c r="Z30" s="686"/>
      <c r="AA30" s="659"/>
      <c r="AB30" s="659"/>
      <c r="AC30" s="664"/>
      <c r="AD30" s="135" t="str">
        <f t="shared" si="0"/>
        <v/>
      </c>
    </row>
    <row r="31" spans="1:30" ht="26.1" hidden="1" customHeight="1">
      <c r="A31" s="413" t="s">
        <v>1100</v>
      </c>
      <c r="B31" s="414"/>
      <c r="C31" s="412"/>
      <c r="D31" s="412"/>
      <c r="E31" s="412"/>
      <c r="F31" s="489"/>
      <c r="G31" s="414"/>
      <c r="H31" s="489"/>
      <c r="I31" s="414"/>
      <c r="J31" s="489"/>
      <c r="K31" s="412"/>
      <c r="L31" s="488"/>
      <c r="M31" s="412"/>
      <c r="N31" s="488"/>
      <c r="O31" s="412"/>
      <c r="P31" s="489"/>
      <c r="Q31" s="414"/>
      <c r="R31" s="414"/>
      <c r="S31" s="414"/>
      <c r="T31" s="489"/>
      <c r="U31" s="414"/>
      <c r="V31" s="489"/>
      <c r="W31" s="414"/>
      <c r="X31" s="489"/>
      <c r="Y31" s="659"/>
      <c r="Z31" s="686"/>
      <c r="AA31" s="659"/>
      <c r="AB31" s="659"/>
      <c r="AC31" s="664"/>
      <c r="AD31" s="135" t="str">
        <f t="shared" si="0"/>
        <v/>
      </c>
    </row>
    <row r="32" spans="1:30" ht="26.1" hidden="1" customHeight="1">
      <c r="A32" s="413" t="s">
        <v>750</v>
      </c>
      <c r="B32" s="414"/>
      <c r="C32" s="412"/>
      <c r="D32" s="412"/>
      <c r="E32" s="412"/>
      <c r="F32" s="489"/>
      <c r="G32" s="414"/>
      <c r="H32" s="489"/>
      <c r="I32" s="414"/>
      <c r="J32" s="489"/>
      <c r="K32" s="412"/>
      <c r="L32" s="488"/>
      <c r="M32" s="412"/>
      <c r="N32" s="488"/>
      <c r="O32" s="412"/>
      <c r="P32" s="489"/>
      <c r="Q32" s="414"/>
      <c r="R32" s="414"/>
      <c r="S32" s="414"/>
      <c r="T32" s="489"/>
      <c r="U32" s="414"/>
      <c r="V32" s="489"/>
      <c r="W32" s="414"/>
      <c r="X32" s="489"/>
      <c r="Y32" s="659"/>
      <c r="Z32" s="686"/>
      <c r="AA32" s="659"/>
      <c r="AB32" s="659"/>
      <c r="AC32" s="664"/>
      <c r="AD32" s="135" t="str">
        <f t="shared" si="0"/>
        <v/>
      </c>
    </row>
    <row r="33" spans="1:33" ht="26.1" hidden="1" customHeight="1">
      <c r="A33" s="413" t="s">
        <v>1242</v>
      </c>
      <c r="B33" s="414"/>
      <c r="C33" s="412"/>
      <c r="D33" s="412"/>
      <c r="E33" s="412"/>
      <c r="F33" s="489"/>
      <c r="G33" s="414"/>
      <c r="H33" s="489"/>
      <c r="I33" s="414"/>
      <c r="J33" s="412"/>
      <c r="K33" s="412"/>
      <c r="L33" s="412"/>
      <c r="M33" s="412"/>
      <c r="N33" s="412"/>
      <c r="O33" s="412"/>
      <c r="P33" s="489"/>
      <c r="Q33" s="414"/>
      <c r="R33" s="414"/>
      <c r="S33" s="414"/>
      <c r="T33" s="489"/>
      <c r="U33" s="414"/>
      <c r="V33" s="489"/>
      <c r="W33" s="414"/>
      <c r="X33" s="489"/>
      <c r="Y33" s="659"/>
      <c r="Z33" s="686"/>
      <c r="AA33" s="659"/>
      <c r="AB33" s="659"/>
      <c r="AC33" s="664"/>
      <c r="AD33" s="135" t="str">
        <f t="shared" si="0"/>
        <v/>
      </c>
    </row>
    <row r="34" spans="1:33" ht="26.1" hidden="1" customHeight="1">
      <c r="A34" s="413" t="s">
        <v>767</v>
      </c>
      <c r="B34" s="414"/>
      <c r="C34" s="412"/>
      <c r="D34" s="412"/>
      <c r="E34" s="412"/>
      <c r="F34" s="489"/>
      <c r="G34" s="414"/>
      <c r="H34" s="489"/>
      <c r="I34" s="414"/>
      <c r="J34" s="489"/>
      <c r="K34" s="412"/>
      <c r="L34" s="488"/>
      <c r="M34" s="412"/>
      <c r="N34" s="488"/>
      <c r="O34" s="412"/>
      <c r="P34" s="489"/>
      <c r="Q34" s="414"/>
      <c r="R34" s="414"/>
      <c r="S34" s="414"/>
      <c r="T34" s="489"/>
      <c r="U34" s="414"/>
      <c r="V34" s="489"/>
      <c r="W34" s="414"/>
      <c r="X34" s="489"/>
      <c r="Y34" s="659"/>
      <c r="Z34" s="686"/>
      <c r="AA34" s="659"/>
      <c r="AB34" s="659"/>
      <c r="AC34" s="664"/>
      <c r="AD34" s="135" t="str">
        <f t="shared" si="0"/>
        <v/>
      </c>
    </row>
    <row r="35" spans="1:33" ht="26.1" hidden="1" customHeight="1">
      <c r="A35" s="413" t="s">
        <v>771</v>
      </c>
      <c r="B35" s="414"/>
      <c r="C35" s="412"/>
      <c r="D35" s="412"/>
      <c r="E35" s="412"/>
      <c r="F35" s="489"/>
      <c r="G35" s="414"/>
      <c r="H35" s="489"/>
      <c r="I35" s="414"/>
      <c r="J35" s="489"/>
      <c r="K35" s="412"/>
      <c r="L35" s="488"/>
      <c r="M35" s="412"/>
      <c r="N35" s="488"/>
      <c r="O35" s="412"/>
      <c r="P35" s="489"/>
      <c r="Q35" s="414"/>
      <c r="R35" s="414"/>
      <c r="S35" s="414"/>
      <c r="T35" s="489"/>
      <c r="U35" s="414"/>
      <c r="V35" s="489"/>
      <c r="W35" s="414"/>
      <c r="X35" s="489"/>
      <c r="Y35" s="659"/>
      <c r="Z35" s="686"/>
      <c r="AA35" s="659"/>
      <c r="AB35" s="659"/>
      <c r="AC35" s="664"/>
      <c r="AD35" s="135" t="str">
        <f t="shared" si="0"/>
        <v/>
      </c>
    </row>
    <row r="36" spans="1:33" ht="26.1" hidden="1" customHeight="1">
      <c r="A36" s="413" t="s">
        <v>773</v>
      </c>
      <c r="B36" s="414"/>
      <c r="C36" s="412"/>
      <c r="D36" s="412"/>
      <c r="E36" s="412"/>
      <c r="F36" s="489"/>
      <c r="G36" s="414"/>
      <c r="H36" s="489"/>
      <c r="I36" s="414"/>
      <c r="J36" s="489"/>
      <c r="K36" s="412"/>
      <c r="L36" s="488"/>
      <c r="M36" s="412"/>
      <c r="N36" s="488"/>
      <c r="O36" s="412"/>
      <c r="P36" s="489"/>
      <c r="Q36" s="414"/>
      <c r="R36" s="414"/>
      <c r="S36" s="414"/>
      <c r="T36" s="489"/>
      <c r="U36" s="414"/>
      <c r="V36" s="489"/>
      <c r="W36" s="414"/>
      <c r="X36" s="489"/>
      <c r="Y36" s="659"/>
      <c r="Z36" s="686"/>
      <c r="AA36" s="659"/>
      <c r="AB36" s="659"/>
      <c r="AC36" s="664"/>
      <c r="AD36" s="135" t="str">
        <f t="shared" si="0"/>
        <v/>
      </c>
    </row>
    <row r="37" spans="1:33" ht="26.1" hidden="1" customHeight="1">
      <c r="A37" s="413" t="s">
        <v>1243</v>
      </c>
      <c r="B37" s="414"/>
      <c r="C37" s="412"/>
      <c r="D37" s="412"/>
      <c r="E37" s="412"/>
      <c r="F37" s="489"/>
      <c r="G37" s="414"/>
      <c r="H37" s="489"/>
      <c r="I37" s="414"/>
      <c r="J37" s="489"/>
      <c r="K37" s="412"/>
      <c r="L37" s="488"/>
      <c r="M37" s="412"/>
      <c r="N37" s="488"/>
      <c r="O37" s="412"/>
      <c r="P37" s="489"/>
      <c r="Q37" s="414"/>
      <c r="R37" s="414"/>
      <c r="S37" s="414"/>
      <c r="T37" s="489"/>
      <c r="U37" s="414"/>
      <c r="V37" s="489"/>
      <c r="W37" s="414"/>
      <c r="X37" s="489"/>
      <c r="Y37" s="659"/>
      <c r="Z37" s="686"/>
      <c r="AA37" s="659"/>
      <c r="AB37" s="659"/>
      <c r="AC37" s="664"/>
      <c r="AD37" s="135" t="str">
        <f t="shared" si="0"/>
        <v/>
      </c>
    </row>
    <row r="38" spans="1:33" ht="26.1" hidden="1" customHeight="1">
      <c r="A38" s="413" t="s">
        <v>1244</v>
      </c>
      <c r="B38" s="414"/>
      <c r="C38" s="412"/>
      <c r="D38" s="412"/>
      <c r="E38" s="412"/>
      <c r="F38" s="489"/>
      <c r="G38" s="414"/>
      <c r="H38" s="489"/>
      <c r="I38" s="414"/>
      <c r="J38" s="489"/>
      <c r="K38" s="412"/>
      <c r="L38" s="488"/>
      <c r="M38" s="412"/>
      <c r="N38" s="488"/>
      <c r="O38" s="412"/>
      <c r="P38" s="489"/>
      <c r="Q38" s="414"/>
      <c r="R38" s="414"/>
      <c r="S38" s="414"/>
      <c r="T38" s="489"/>
      <c r="U38" s="414"/>
      <c r="V38" s="489"/>
      <c r="W38" s="414"/>
      <c r="X38" s="489"/>
      <c r="Y38" s="659"/>
      <c r="Z38" s="686"/>
      <c r="AA38" s="659"/>
      <c r="AB38" s="659"/>
      <c r="AC38" s="664"/>
      <c r="AD38" s="135" t="str">
        <f t="shared" si="0"/>
        <v/>
      </c>
    </row>
    <row r="39" spans="1:33" ht="26.1" customHeight="1">
      <c r="A39" s="675" t="s">
        <v>844</v>
      </c>
      <c r="B39" s="414"/>
      <c r="C39" s="414"/>
      <c r="D39" s="414"/>
      <c r="E39" s="414"/>
      <c r="F39" s="489"/>
      <c r="G39" s="414"/>
      <c r="H39" s="489"/>
      <c r="I39" s="414"/>
      <c r="J39" s="489"/>
      <c r="K39" s="414"/>
      <c r="L39" s="489"/>
      <c r="M39" s="414"/>
      <c r="N39" s="489"/>
      <c r="O39" s="414"/>
      <c r="P39" s="423"/>
      <c r="Q39" s="632"/>
      <c r="R39" s="414"/>
      <c r="S39" s="414"/>
      <c r="T39" s="489"/>
      <c r="U39" s="414"/>
      <c r="V39" s="423"/>
      <c r="W39" s="632"/>
      <c r="X39" s="423"/>
      <c r="Y39" s="632"/>
      <c r="Z39" s="559">
        <f t="shared" ref="Z39:Z48" si="1">B39+D39+F39+J39+L39+N39+P39+R39+T39+X39</f>
        <v>0</v>
      </c>
      <c r="AA39" s="558">
        <f t="shared" ref="AA39:AA48" si="2">Z39+H39</f>
        <v>0</v>
      </c>
      <c r="AB39" s="562">
        <f t="shared" ref="AB39:AB48" si="3">C39+E39+G39+K39+M39+O39+Q39+S39+U39+Y39</f>
        <v>0</v>
      </c>
      <c r="AC39" s="563">
        <f t="shared" ref="AC39:AC48" si="4">AB39+I39</f>
        <v>0</v>
      </c>
      <c r="AD39" s="135" t="str">
        <f>IF(AND((AC39+'CARES E - 18 and under or Disbl'!AC39)&gt;0,(Q39+'CARES E - 18 and under or Disbl'!Q39)=0),"x","")</f>
        <v/>
      </c>
      <c r="AF39" s="728"/>
      <c r="AG39" s="728"/>
    </row>
    <row r="40" spans="1:33" ht="26.1" customHeight="1">
      <c r="A40" s="675" t="s">
        <v>849</v>
      </c>
      <c r="B40" s="414"/>
      <c r="C40" s="414"/>
      <c r="D40" s="414"/>
      <c r="E40" s="414"/>
      <c r="F40" s="489"/>
      <c r="G40" s="414"/>
      <c r="H40" s="489"/>
      <c r="I40" s="414"/>
      <c r="J40" s="489"/>
      <c r="K40" s="414"/>
      <c r="L40" s="489"/>
      <c r="M40" s="414"/>
      <c r="N40" s="489"/>
      <c r="O40" s="414"/>
      <c r="P40" s="423"/>
      <c r="Q40" s="632"/>
      <c r="R40" s="414"/>
      <c r="S40" s="414"/>
      <c r="T40" s="489"/>
      <c r="U40" s="414"/>
      <c r="V40" s="423"/>
      <c r="W40" s="632"/>
      <c r="X40" s="423"/>
      <c r="Y40" s="632"/>
      <c r="Z40" s="559">
        <f t="shared" si="1"/>
        <v>0</v>
      </c>
      <c r="AA40" s="558">
        <f t="shared" si="2"/>
        <v>0</v>
      </c>
      <c r="AB40" s="562">
        <f t="shared" si="3"/>
        <v>0</v>
      </c>
      <c r="AC40" s="563">
        <f t="shared" si="4"/>
        <v>0</v>
      </c>
      <c r="AD40" s="135" t="str">
        <f>IF(AND((AC40+'CARES E - 18 and under or Disbl'!AC40)&gt;0,(Q40+'CARES E - 18 and under or Disbl'!Q40)=0),"x","")</f>
        <v/>
      </c>
      <c r="AF40" s="724"/>
      <c r="AG40" s="724"/>
    </row>
    <row r="41" spans="1:33" ht="26.1" customHeight="1">
      <c r="A41" s="675" t="s">
        <v>859</v>
      </c>
      <c r="B41" s="414"/>
      <c r="C41" s="414"/>
      <c r="D41" s="414"/>
      <c r="E41" s="414"/>
      <c r="F41" s="489"/>
      <c r="G41" s="414"/>
      <c r="H41" s="489"/>
      <c r="I41" s="414"/>
      <c r="J41" s="489"/>
      <c r="K41" s="414"/>
      <c r="L41" s="489"/>
      <c r="M41" s="414"/>
      <c r="N41" s="489"/>
      <c r="O41" s="414"/>
      <c r="P41" s="423"/>
      <c r="Q41" s="632"/>
      <c r="R41" s="414"/>
      <c r="S41" s="414"/>
      <c r="T41" s="489"/>
      <c r="U41" s="414"/>
      <c r="V41" s="423"/>
      <c r="W41" s="632"/>
      <c r="X41" s="423"/>
      <c r="Y41" s="632"/>
      <c r="Z41" s="559">
        <f t="shared" si="1"/>
        <v>0</v>
      </c>
      <c r="AA41" s="558">
        <f t="shared" si="2"/>
        <v>0</v>
      </c>
      <c r="AB41" s="562">
        <f t="shared" si="3"/>
        <v>0</v>
      </c>
      <c r="AC41" s="563">
        <f t="shared" si="4"/>
        <v>0</v>
      </c>
      <c r="AD41" s="135" t="str">
        <f>IF(AND((AC41+'CARES E - 18 and under or Disbl'!AC41)&gt;0,(Q41+'CARES E - 18 and under or Disbl'!Q41)=0),"x","")</f>
        <v/>
      </c>
      <c r="AF41" s="724"/>
      <c r="AG41" s="724"/>
    </row>
    <row r="42" spans="1:33" ht="26.1" customHeight="1">
      <c r="A42" s="675" t="s">
        <v>871</v>
      </c>
      <c r="B42" s="414"/>
      <c r="C42" s="414"/>
      <c r="D42" s="414"/>
      <c r="E42" s="414"/>
      <c r="F42" s="489"/>
      <c r="G42" s="414"/>
      <c r="H42" s="489"/>
      <c r="I42" s="414"/>
      <c r="J42" s="489"/>
      <c r="K42" s="414"/>
      <c r="L42" s="489"/>
      <c r="M42" s="414"/>
      <c r="N42" s="489"/>
      <c r="O42" s="414"/>
      <c r="P42" s="423"/>
      <c r="Q42" s="632"/>
      <c r="R42" s="414"/>
      <c r="S42" s="414"/>
      <c r="T42" s="489"/>
      <c r="U42" s="414"/>
      <c r="V42" s="423"/>
      <c r="W42" s="632"/>
      <c r="X42" s="423"/>
      <c r="Y42" s="632"/>
      <c r="Z42" s="559">
        <f t="shared" si="1"/>
        <v>0</v>
      </c>
      <c r="AA42" s="558">
        <f t="shared" si="2"/>
        <v>0</v>
      </c>
      <c r="AB42" s="562">
        <f t="shared" si="3"/>
        <v>0</v>
      </c>
      <c r="AC42" s="563">
        <f t="shared" si="4"/>
        <v>0</v>
      </c>
      <c r="AD42" s="135" t="str">
        <f>IF(AND((AC42+'CARES E - 18 and under or Disbl'!AC42)&gt;0,(Q42+'CARES E - 18 and under or Disbl'!Q42)=0),"x","")</f>
        <v/>
      </c>
      <c r="AF42" s="724"/>
      <c r="AG42" s="724"/>
    </row>
    <row r="43" spans="1:33" ht="26.1" customHeight="1">
      <c r="A43" s="675" t="s">
        <v>1245</v>
      </c>
      <c r="B43" s="414"/>
      <c r="C43" s="414"/>
      <c r="D43" s="414"/>
      <c r="E43" s="414"/>
      <c r="F43" s="489"/>
      <c r="G43" s="414"/>
      <c r="H43" s="489"/>
      <c r="I43" s="414"/>
      <c r="J43" s="489"/>
      <c r="K43" s="414"/>
      <c r="L43" s="489"/>
      <c r="M43" s="414"/>
      <c r="N43" s="489"/>
      <c r="O43" s="414"/>
      <c r="P43" s="423"/>
      <c r="Q43" s="632"/>
      <c r="R43" s="414"/>
      <c r="S43" s="414"/>
      <c r="T43" s="489"/>
      <c r="U43" s="414"/>
      <c r="V43" s="423"/>
      <c r="W43" s="632"/>
      <c r="X43" s="423"/>
      <c r="Y43" s="632"/>
      <c r="Z43" s="559">
        <f t="shared" si="1"/>
        <v>0</v>
      </c>
      <c r="AA43" s="558">
        <f t="shared" si="2"/>
        <v>0</v>
      </c>
      <c r="AB43" s="562">
        <f t="shared" si="3"/>
        <v>0</v>
      </c>
      <c r="AC43" s="563">
        <f t="shared" si="4"/>
        <v>0</v>
      </c>
      <c r="AD43" s="135" t="str">
        <f>IF(AND((AC43+'CARES E - 18 and under or Disbl'!AC43)&gt;0,(Q43+'CARES E - 18 and under or Disbl'!Q43)=0),"x","")</f>
        <v/>
      </c>
      <c r="AF43" s="725"/>
      <c r="AG43" s="725"/>
    </row>
    <row r="44" spans="1:33" ht="26.1" customHeight="1">
      <c r="A44" s="675" t="s">
        <v>1246</v>
      </c>
      <c r="B44" s="414"/>
      <c r="C44" s="414"/>
      <c r="D44" s="414"/>
      <c r="E44" s="414"/>
      <c r="F44" s="489"/>
      <c r="G44" s="414"/>
      <c r="H44" s="489"/>
      <c r="I44" s="414"/>
      <c r="J44" s="489"/>
      <c r="K44" s="414"/>
      <c r="L44" s="489"/>
      <c r="M44" s="414"/>
      <c r="N44" s="489"/>
      <c r="O44" s="414"/>
      <c r="P44" s="423"/>
      <c r="Q44" s="632"/>
      <c r="R44" s="414"/>
      <c r="S44" s="414"/>
      <c r="T44" s="489"/>
      <c r="U44" s="414"/>
      <c r="V44" s="423"/>
      <c r="W44" s="632"/>
      <c r="X44" s="423"/>
      <c r="Y44" s="632"/>
      <c r="Z44" s="559">
        <f t="shared" si="1"/>
        <v>0</v>
      </c>
      <c r="AA44" s="558">
        <f t="shared" si="2"/>
        <v>0</v>
      </c>
      <c r="AB44" s="562">
        <f t="shared" si="3"/>
        <v>0</v>
      </c>
      <c r="AC44" s="563">
        <f t="shared" si="4"/>
        <v>0</v>
      </c>
      <c r="AD44" s="135" t="str">
        <f>IF(AND((AC44+'CARES E - 18 and under or Disbl'!AC44)&gt;0,(Q44+'CARES E - 18 and under or Disbl'!Q44)=0),"x","")</f>
        <v/>
      </c>
      <c r="AF44" s="725"/>
      <c r="AG44" s="725"/>
    </row>
    <row r="45" spans="1:33" ht="26.1" customHeight="1">
      <c r="A45" s="675" t="s">
        <v>1247</v>
      </c>
      <c r="B45" s="414"/>
      <c r="C45" s="414"/>
      <c r="D45" s="414"/>
      <c r="E45" s="414"/>
      <c r="F45" s="489"/>
      <c r="G45" s="414"/>
      <c r="H45" s="489"/>
      <c r="I45" s="414"/>
      <c r="J45" s="489"/>
      <c r="K45" s="414"/>
      <c r="L45" s="489"/>
      <c r="M45" s="414"/>
      <c r="N45" s="489"/>
      <c r="O45" s="414"/>
      <c r="P45" s="423"/>
      <c r="Q45" s="632"/>
      <c r="R45" s="414"/>
      <c r="S45" s="414"/>
      <c r="T45" s="489"/>
      <c r="U45" s="414"/>
      <c r="V45" s="423"/>
      <c r="W45" s="632"/>
      <c r="X45" s="423"/>
      <c r="Y45" s="632"/>
      <c r="Z45" s="559">
        <f t="shared" si="1"/>
        <v>0</v>
      </c>
      <c r="AA45" s="558">
        <f t="shared" si="2"/>
        <v>0</v>
      </c>
      <c r="AB45" s="562">
        <f t="shared" si="3"/>
        <v>0</v>
      </c>
      <c r="AC45" s="563">
        <f t="shared" si="4"/>
        <v>0</v>
      </c>
      <c r="AD45" s="135" t="str">
        <f>IF(AND((AC45+'CARES E - 18 and under or Disbl'!AC45)&gt;0,(Q45+'CARES E - 18 and under or Disbl'!Q45)=0),"x","")</f>
        <v/>
      </c>
      <c r="AF45" s="725"/>
      <c r="AG45" s="725"/>
    </row>
    <row r="46" spans="1:33" ht="26.1" customHeight="1">
      <c r="A46" s="675" t="s">
        <v>902</v>
      </c>
      <c r="B46" s="414"/>
      <c r="C46" s="414"/>
      <c r="D46" s="414"/>
      <c r="E46" s="414"/>
      <c r="F46" s="489"/>
      <c r="G46" s="414"/>
      <c r="H46" s="489"/>
      <c r="I46" s="414"/>
      <c r="J46" s="489"/>
      <c r="K46" s="414"/>
      <c r="L46" s="489"/>
      <c r="M46" s="414"/>
      <c r="N46" s="489"/>
      <c r="O46" s="414"/>
      <c r="P46" s="423"/>
      <c r="Q46" s="632"/>
      <c r="R46" s="414"/>
      <c r="S46" s="414"/>
      <c r="T46" s="489"/>
      <c r="U46" s="414"/>
      <c r="V46" s="423"/>
      <c r="W46" s="632"/>
      <c r="X46" s="423"/>
      <c r="Y46" s="632"/>
      <c r="Z46" s="559">
        <f t="shared" si="1"/>
        <v>0</v>
      </c>
      <c r="AA46" s="558">
        <f t="shared" si="2"/>
        <v>0</v>
      </c>
      <c r="AB46" s="562">
        <f t="shared" si="3"/>
        <v>0</v>
      </c>
      <c r="AC46" s="563">
        <f t="shared" si="4"/>
        <v>0</v>
      </c>
      <c r="AD46" s="135" t="str">
        <f>IF(AND((AC46+'CARES E - 18 and under or Disbl'!AC46)&gt;0,(Q46+'CARES E - 18 and under or Disbl'!Q46)=0),"x","")</f>
        <v/>
      </c>
      <c r="AF46" s="726"/>
      <c r="AG46" s="726"/>
    </row>
    <row r="47" spans="1:33" ht="26.1" customHeight="1">
      <c r="A47" s="675" t="s">
        <v>1248</v>
      </c>
      <c r="B47" s="414"/>
      <c r="C47" s="414"/>
      <c r="D47" s="414"/>
      <c r="E47" s="414"/>
      <c r="F47" s="489"/>
      <c r="G47" s="414"/>
      <c r="H47" s="489"/>
      <c r="I47" s="414"/>
      <c r="J47" s="489"/>
      <c r="K47" s="414"/>
      <c r="L47" s="489"/>
      <c r="M47" s="414"/>
      <c r="N47" s="489"/>
      <c r="O47" s="414"/>
      <c r="P47" s="423"/>
      <c r="Q47" s="632"/>
      <c r="R47" s="414"/>
      <c r="S47" s="414"/>
      <c r="T47" s="489"/>
      <c r="U47" s="414"/>
      <c r="V47" s="423"/>
      <c r="W47" s="632"/>
      <c r="X47" s="423"/>
      <c r="Y47" s="632"/>
      <c r="Z47" s="559">
        <f t="shared" si="1"/>
        <v>0</v>
      </c>
      <c r="AA47" s="558">
        <f t="shared" si="2"/>
        <v>0</v>
      </c>
      <c r="AB47" s="562">
        <f t="shared" si="3"/>
        <v>0</v>
      </c>
      <c r="AC47" s="563">
        <f t="shared" si="4"/>
        <v>0</v>
      </c>
      <c r="AD47" s="135" t="str">
        <f>IF(AND((AC47+'CARES E - 18 and under or Disbl'!AC47)&gt;0,(Q47+'CARES E - 18 and under or Disbl'!Q47)=0),"x","")</f>
        <v/>
      </c>
      <c r="AF47" s="728"/>
      <c r="AG47" s="728"/>
    </row>
    <row r="48" spans="1:33" ht="26.1" customHeight="1">
      <c r="A48" s="675" t="s">
        <v>917</v>
      </c>
      <c r="B48" s="414"/>
      <c r="C48" s="414"/>
      <c r="D48" s="414"/>
      <c r="E48" s="414"/>
      <c r="F48" s="489"/>
      <c r="G48" s="414"/>
      <c r="H48" s="489"/>
      <c r="I48" s="414"/>
      <c r="J48" s="489"/>
      <c r="K48" s="414"/>
      <c r="L48" s="489"/>
      <c r="M48" s="414"/>
      <c r="N48" s="489"/>
      <c r="O48" s="414"/>
      <c r="P48" s="423"/>
      <c r="Q48" s="632"/>
      <c r="R48" s="414"/>
      <c r="S48" s="414"/>
      <c r="T48" s="489"/>
      <c r="U48" s="414"/>
      <c r="V48" s="423"/>
      <c r="W48" s="632"/>
      <c r="X48" s="423"/>
      <c r="Y48" s="632"/>
      <c r="Z48" s="559">
        <f t="shared" si="1"/>
        <v>0</v>
      </c>
      <c r="AA48" s="558">
        <f t="shared" si="2"/>
        <v>0</v>
      </c>
      <c r="AB48" s="562">
        <f t="shared" si="3"/>
        <v>0</v>
      </c>
      <c r="AC48" s="563">
        <f t="shared" si="4"/>
        <v>0</v>
      </c>
      <c r="AD48" s="135" t="str">
        <f>IF(AND((AC48+'CARES E - 18 and under or Disbl'!AC48)&gt;0,(Q48+'CARES E - 18 and under or Disbl'!Q48)=0),"x","")</f>
        <v/>
      </c>
      <c r="AE48" s="135" t="s">
        <v>1519</v>
      </c>
      <c r="AF48" s="727"/>
      <c r="AG48" s="727"/>
    </row>
    <row r="49" spans="1:30" ht="26.1" hidden="1" customHeight="1">
      <c r="A49" s="131" t="s">
        <v>1249</v>
      </c>
      <c r="B49" s="414"/>
      <c r="C49" s="414"/>
      <c r="D49" s="414"/>
      <c r="E49" s="414"/>
      <c r="F49" s="489"/>
      <c r="G49" s="414"/>
      <c r="H49" s="489"/>
      <c r="I49" s="414"/>
      <c r="J49" s="489"/>
      <c r="K49" s="414"/>
      <c r="L49" s="489"/>
      <c r="M49" s="414"/>
      <c r="N49" s="489"/>
      <c r="O49" s="414"/>
      <c r="P49" s="489"/>
      <c r="Q49" s="414"/>
      <c r="R49" s="414"/>
      <c r="S49" s="414"/>
      <c r="T49" s="489"/>
      <c r="U49" s="414"/>
      <c r="V49" s="489"/>
      <c r="W49" s="414"/>
      <c r="X49" s="489"/>
      <c r="Y49" s="659"/>
      <c r="Z49" s="686"/>
      <c r="AA49" s="659"/>
      <c r="AB49" s="659"/>
      <c r="AC49" s="664"/>
      <c r="AD49" s="135" t="str">
        <f>IF(AND((AC49+'IIIE 18 and under or Disbl'!AC49)&gt;0,(Q49+'IIIE 18 and under or Disbl'!Q49)=0),"x","")</f>
        <v/>
      </c>
    </row>
    <row r="50" spans="1:30" ht="26.1" hidden="1" customHeight="1">
      <c r="A50" s="131" t="s">
        <v>1250</v>
      </c>
      <c r="B50" s="414"/>
      <c r="C50" s="414"/>
      <c r="D50" s="414"/>
      <c r="E50" s="414"/>
      <c r="F50" s="489"/>
      <c r="G50" s="414"/>
      <c r="H50" s="489"/>
      <c r="I50" s="414"/>
      <c r="J50" s="489"/>
      <c r="K50" s="414"/>
      <c r="L50" s="489"/>
      <c r="M50" s="414"/>
      <c r="N50" s="489"/>
      <c r="O50" s="414"/>
      <c r="P50" s="489"/>
      <c r="Q50" s="414"/>
      <c r="R50" s="414"/>
      <c r="S50" s="414"/>
      <c r="T50" s="489"/>
      <c r="U50" s="414"/>
      <c r="V50" s="489"/>
      <c r="W50" s="414"/>
      <c r="X50" s="489"/>
      <c r="Y50" s="659"/>
      <c r="Z50" s="686"/>
      <c r="AA50" s="659"/>
      <c r="AB50" s="659"/>
      <c r="AC50" s="664"/>
      <c r="AD50" s="135" t="str">
        <f>IF(AND((AC50+'IIIE 18 and under or Disbl'!AC50)&gt;0,(Q50+'IIIE 18 and under or Disbl'!Q50)=0),"x","")</f>
        <v/>
      </c>
    </row>
    <row r="51" spans="1:30" ht="26.1" hidden="1" customHeight="1">
      <c r="A51" s="131" t="s">
        <v>1251</v>
      </c>
      <c r="B51" s="414"/>
      <c r="C51" s="414"/>
      <c r="D51" s="414"/>
      <c r="E51" s="414"/>
      <c r="F51" s="489"/>
      <c r="G51" s="414"/>
      <c r="H51" s="489"/>
      <c r="I51" s="414"/>
      <c r="J51" s="489"/>
      <c r="K51" s="414"/>
      <c r="L51" s="489"/>
      <c r="M51" s="414"/>
      <c r="N51" s="489"/>
      <c r="O51" s="414"/>
      <c r="P51" s="489"/>
      <c r="Q51" s="414"/>
      <c r="R51" s="414"/>
      <c r="S51" s="414"/>
      <c r="T51" s="489"/>
      <c r="U51" s="414"/>
      <c r="V51" s="489"/>
      <c r="W51" s="414"/>
      <c r="X51" s="489"/>
      <c r="Y51" s="659"/>
      <c r="Z51" s="686"/>
      <c r="AA51" s="659"/>
      <c r="AB51" s="659"/>
      <c r="AC51" s="664"/>
      <c r="AD51" s="135" t="str">
        <f>IF(AND((AC51+'IIIE 18 and under or Disbl'!AC51)&gt;0,(Q51+'IIIE 18 and under or Disbl'!Q51)=0),"x","")</f>
        <v/>
      </c>
    </row>
    <row r="52" spans="1:30" ht="26.1" hidden="1" customHeight="1">
      <c r="A52" s="131" t="s">
        <v>1252</v>
      </c>
      <c r="B52" s="414"/>
      <c r="C52" s="414"/>
      <c r="D52" s="414"/>
      <c r="E52" s="414"/>
      <c r="F52" s="489"/>
      <c r="G52" s="414"/>
      <c r="H52" s="489"/>
      <c r="I52" s="414"/>
      <c r="J52" s="489"/>
      <c r="K52" s="414"/>
      <c r="L52" s="489"/>
      <c r="M52" s="414"/>
      <c r="N52" s="489"/>
      <c r="O52" s="414"/>
      <c r="P52" s="414"/>
      <c r="Q52" s="414"/>
      <c r="R52" s="414"/>
      <c r="S52" s="414"/>
      <c r="T52" s="489"/>
      <c r="U52" s="414"/>
      <c r="V52" s="489"/>
      <c r="W52" s="414"/>
      <c r="X52" s="489"/>
      <c r="Y52" s="659"/>
      <c r="Z52" s="686"/>
      <c r="AA52" s="659"/>
      <c r="AB52" s="659"/>
      <c r="AC52" s="664"/>
      <c r="AD52" s="135" t="str">
        <f>IF(AND((AC52+'IIIE 18 and under or Disbl'!AC52)&gt;0,(Q52+'IIIE 18 and under or Disbl'!Q52)=0),"x","")</f>
        <v/>
      </c>
    </row>
    <row r="53" spans="1:30" ht="26.1" hidden="1" customHeight="1">
      <c r="A53" s="131" t="s">
        <v>1253</v>
      </c>
      <c r="B53" s="414"/>
      <c r="C53" s="414"/>
      <c r="D53" s="414"/>
      <c r="E53" s="414"/>
      <c r="F53" s="489"/>
      <c r="G53" s="414"/>
      <c r="H53" s="489"/>
      <c r="I53" s="414"/>
      <c r="J53" s="489"/>
      <c r="K53" s="414"/>
      <c r="L53" s="489"/>
      <c r="M53" s="414"/>
      <c r="N53" s="489"/>
      <c r="O53" s="414"/>
      <c r="P53" s="414"/>
      <c r="Q53" s="414"/>
      <c r="R53" s="414"/>
      <c r="S53" s="414"/>
      <c r="T53" s="489"/>
      <c r="U53" s="414"/>
      <c r="V53" s="489"/>
      <c r="W53" s="414"/>
      <c r="X53" s="489"/>
      <c r="Y53" s="659"/>
      <c r="Z53" s="686"/>
      <c r="AA53" s="659"/>
      <c r="AB53" s="659"/>
      <c r="AC53" s="664"/>
      <c r="AD53" s="135" t="str">
        <f>IF(AND((AC53+'IIIE 18 and under or Disbl'!AC53)&gt;0,(Q53+'IIIE 18 and under or Disbl'!Q53)=0),"x","")</f>
        <v/>
      </c>
    </row>
    <row r="54" spans="1:30" ht="26.1" hidden="1" customHeight="1">
      <c r="A54" s="131" t="s">
        <v>1254</v>
      </c>
      <c r="B54" s="414"/>
      <c r="C54" s="414"/>
      <c r="D54" s="414"/>
      <c r="E54" s="414"/>
      <c r="F54" s="489"/>
      <c r="G54" s="414"/>
      <c r="H54" s="489"/>
      <c r="I54" s="414"/>
      <c r="J54" s="489"/>
      <c r="K54" s="414"/>
      <c r="L54" s="489"/>
      <c r="M54" s="414"/>
      <c r="N54" s="489"/>
      <c r="O54" s="414"/>
      <c r="P54" s="414"/>
      <c r="Q54" s="414"/>
      <c r="R54" s="414"/>
      <c r="S54" s="414"/>
      <c r="T54" s="489"/>
      <c r="U54" s="414"/>
      <c r="V54" s="489"/>
      <c r="W54" s="414"/>
      <c r="X54" s="489"/>
      <c r="Y54" s="659"/>
      <c r="Z54" s="686"/>
      <c r="AA54" s="659"/>
      <c r="AB54" s="659"/>
      <c r="AC54" s="664"/>
      <c r="AD54" s="135" t="str">
        <f>IF(AND((AC54+'IIIE 18 and under or Disbl'!AC54)&gt;0,(Q54+'IIIE 18 and under or Disbl'!Q54)=0),"x","")</f>
        <v/>
      </c>
    </row>
    <row r="55" spans="1:30" ht="26.1" hidden="1" customHeight="1">
      <c r="A55" s="131" t="s">
        <v>1255</v>
      </c>
      <c r="B55" s="414"/>
      <c r="C55" s="414"/>
      <c r="D55" s="414"/>
      <c r="E55" s="414"/>
      <c r="F55" s="489"/>
      <c r="G55" s="414"/>
      <c r="H55" s="489"/>
      <c r="I55" s="414"/>
      <c r="J55" s="489"/>
      <c r="K55" s="414"/>
      <c r="L55" s="489"/>
      <c r="M55" s="414"/>
      <c r="N55" s="489"/>
      <c r="O55" s="414"/>
      <c r="P55" s="414"/>
      <c r="Q55" s="414"/>
      <c r="R55" s="414"/>
      <c r="S55" s="414"/>
      <c r="T55" s="489"/>
      <c r="U55" s="414"/>
      <c r="V55" s="489"/>
      <c r="W55" s="414"/>
      <c r="X55" s="489"/>
      <c r="Y55" s="659"/>
      <c r="Z55" s="686"/>
      <c r="AA55" s="659"/>
      <c r="AB55" s="659"/>
      <c r="AC55" s="664"/>
      <c r="AD55" s="135" t="str">
        <f>IF(AND((AC55+'IIIE 18 and under or Disbl'!AC55)&gt;0,(Q55+'IIIE 18 and under or Disbl'!Q55)=0),"x","")</f>
        <v/>
      </c>
    </row>
    <row r="56" spans="1:30" ht="26.1" hidden="1" customHeight="1">
      <c r="A56" s="131" t="s">
        <v>1256</v>
      </c>
      <c r="B56" s="424"/>
      <c r="C56" s="414"/>
      <c r="D56" s="414"/>
      <c r="E56" s="414"/>
      <c r="F56" s="489"/>
      <c r="G56" s="414"/>
      <c r="H56" s="489"/>
      <c r="I56" s="414"/>
      <c r="J56" s="489"/>
      <c r="K56" s="414"/>
      <c r="L56" s="489"/>
      <c r="M56" s="414"/>
      <c r="N56" s="489"/>
      <c r="O56" s="414"/>
      <c r="P56" s="414"/>
      <c r="Q56" s="414"/>
      <c r="R56" s="489"/>
      <c r="S56" s="414"/>
      <c r="T56" s="489"/>
      <c r="U56" s="414"/>
      <c r="V56" s="489"/>
      <c r="W56" s="414"/>
      <c r="X56" s="489"/>
      <c r="Y56" s="659"/>
      <c r="Z56" s="686"/>
      <c r="AA56" s="659"/>
      <c r="AB56" s="659"/>
      <c r="AC56" s="664"/>
      <c r="AD56" s="135" t="str">
        <f>IF(AND((AC56+'IIIE 18 and under or Disbl'!AC56)&gt;0,(Q56+'IIIE 18 and under or Disbl'!Q56)=0),"x","")</f>
        <v/>
      </c>
    </row>
    <row r="57" spans="1:30" ht="26.1" hidden="1" customHeight="1">
      <c r="A57" s="131" t="s">
        <v>1257</v>
      </c>
      <c r="B57" s="424"/>
      <c r="C57" s="414"/>
      <c r="D57" s="414"/>
      <c r="E57" s="414"/>
      <c r="F57" s="489"/>
      <c r="G57" s="414"/>
      <c r="H57" s="489"/>
      <c r="I57" s="414"/>
      <c r="J57" s="489"/>
      <c r="K57" s="414"/>
      <c r="L57" s="489"/>
      <c r="M57" s="414"/>
      <c r="N57" s="489"/>
      <c r="O57" s="414"/>
      <c r="P57" s="414"/>
      <c r="Q57" s="414"/>
      <c r="R57" s="489"/>
      <c r="S57" s="414"/>
      <c r="T57" s="489"/>
      <c r="U57" s="414"/>
      <c r="V57" s="489"/>
      <c r="W57" s="414"/>
      <c r="X57" s="489"/>
      <c r="Y57" s="659"/>
      <c r="Z57" s="686"/>
      <c r="AA57" s="659"/>
      <c r="AB57" s="659"/>
      <c r="AC57" s="664"/>
      <c r="AD57" s="135" t="str">
        <f>IF(AND((AC57+'IIIE 18 and under or Disbl'!AC57)&gt;0,(Q57+'IIIE 18 and under or Disbl'!Q57)=0),"x","")</f>
        <v/>
      </c>
    </row>
    <row r="58" spans="1:30" ht="26.1" hidden="1" customHeight="1">
      <c r="A58" s="131" t="s">
        <v>1258</v>
      </c>
      <c r="B58" s="424"/>
      <c r="C58" s="414"/>
      <c r="D58" s="414"/>
      <c r="E58" s="414"/>
      <c r="F58" s="489"/>
      <c r="G58" s="414"/>
      <c r="H58" s="489"/>
      <c r="I58" s="414"/>
      <c r="J58" s="489"/>
      <c r="K58" s="414"/>
      <c r="L58" s="489"/>
      <c r="M58" s="414"/>
      <c r="N58" s="489"/>
      <c r="O58" s="414"/>
      <c r="P58" s="414"/>
      <c r="Q58" s="414"/>
      <c r="R58" s="489"/>
      <c r="S58" s="414"/>
      <c r="T58" s="489"/>
      <c r="U58" s="414"/>
      <c r="V58" s="489"/>
      <c r="W58" s="414"/>
      <c r="X58" s="489"/>
      <c r="Y58" s="659"/>
      <c r="Z58" s="686"/>
      <c r="AA58" s="659"/>
      <c r="AB58" s="659"/>
      <c r="AC58" s="664"/>
      <c r="AD58" s="135" t="str">
        <f>IF(AND((AC58+'IIIE 18 and under or Disbl'!AC58)&gt;0,(Q58+'IIIE 18 and under or Disbl'!Q58)=0),"x","")</f>
        <v/>
      </c>
    </row>
    <row r="59" spans="1:30"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659"/>
      <c r="Z59" s="686"/>
      <c r="AA59" s="659"/>
      <c r="AB59" s="659"/>
      <c r="AC59" s="664"/>
      <c r="AD59" s="135" t="str">
        <f>IF(AND((AC59+'IIIE 18 and under or Disbl'!AC59)&gt;0,(Q59+'IIIE 18 and under or Disbl'!Q59)=0),"x","")</f>
        <v/>
      </c>
    </row>
    <row r="60" spans="1:30"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659"/>
      <c r="Z60" s="686"/>
      <c r="AA60" s="659"/>
      <c r="AB60" s="659"/>
      <c r="AC60" s="664"/>
      <c r="AD60" s="135" t="str">
        <f>IF(AND((AC60+'IIIE 18 and under or Disbl'!AC60)&gt;0,(Q60+'IIIE 18 and under or Disbl'!Q60)=0),"x","")</f>
        <v/>
      </c>
    </row>
    <row r="61" spans="1:30"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659"/>
      <c r="Z61" s="686"/>
      <c r="AA61" s="659"/>
      <c r="AB61" s="659"/>
      <c r="AC61" s="664"/>
      <c r="AD61" s="135" t="str">
        <f>IF(AND((AC61+'IIIE 18 and under or Disbl'!AC61)&gt;0,(Q61+'IIIE 18 and under or Disbl'!Q61)=0),"x","")</f>
        <v/>
      </c>
    </row>
    <row r="62" spans="1:30" ht="26.1" customHeight="1" thickBot="1">
      <c r="A62" s="415" t="s">
        <v>1101</v>
      </c>
      <c r="B62" s="416">
        <f>+SUM(B7:B61)</f>
        <v>0</v>
      </c>
      <c r="C62" s="416">
        <f t="shared" ref="C62:AC62" si="5">+SUM(C7:C61)</f>
        <v>0</v>
      </c>
      <c r="D62" s="416">
        <f t="shared" si="5"/>
        <v>0</v>
      </c>
      <c r="E62" s="416">
        <f t="shared" si="5"/>
        <v>0</v>
      </c>
      <c r="F62" s="416">
        <f t="shared" si="5"/>
        <v>0</v>
      </c>
      <c r="G62" s="416">
        <f t="shared" si="5"/>
        <v>0</v>
      </c>
      <c r="H62" s="416">
        <f t="shared" si="5"/>
        <v>0</v>
      </c>
      <c r="I62" s="416">
        <f t="shared" si="5"/>
        <v>0</v>
      </c>
      <c r="J62" s="416">
        <f t="shared" si="5"/>
        <v>0</v>
      </c>
      <c r="K62" s="416">
        <f t="shared" si="5"/>
        <v>0</v>
      </c>
      <c r="L62" s="416">
        <f t="shared" si="5"/>
        <v>0</v>
      </c>
      <c r="M62" s="416">
        <f t="shared" si="5"/>
        <v>0</v>
      </c>
      <c r="N62" s="416">
        <f t="shared" si="5"/>
        <v>0</v>
      </c>
      <c r="O62" s="416">
        <f t="shared" si="5"/>
        <v>0</v>
      </c>
      <c r="P62" s="416">
        <f t="shared" si="5"/>
        <v>0</v>
      </c>
      <c r="Q62" s="416">
        <f t="shared" si="5"/>
        <v>0</v>
      </c>
      <c r="R62" s="416">
        <f t="shared" si="5"/>
        <v>0</v>
      </c>
      <c r="S62" s="416">
        <f t="shared" si="5"/>
        <v>0</v>
      </c>
      <c r="T62" s="416">
        <f t="shared" si="5"/>
        <v>0</v>
      </c>
      <c r="U62" s="416">
        <f t="shared" si="5"/>
        <v>0</v>
      </c>
      <c r="V62" s="416">
        <f t="shared" si="5"/>
        <v>0</v>
      </c>
      <c r="W62" s="416">
        <f t="shared" si="5"/>
        <v>0</v>
      </c>
      <c r="X62" s="416">
        <f t="shared" si="5"/>
        <v>0</v>
      </c>
      <c r="Y62" s="661">
        <f t="shared" si="5"/>
        <v>0</v>
      </c>
      <c r="Z62" s="665">
        <f t="shared" si="5"/>
        <v>0</v>
      </c>
      <c r="AA62" s="666">
        <f t="shared" si="5"/>
        <v>0</v>
      </c>
      <c r="AB62" s="666">
        <f t="shared" si="5"/>
        <v>0</v>
      </c>
      <c r="AC62" s="667">
        <f t="shared" si="5"/>
        <v>0</v>
      </c>
      <c r="AD62" s="135" t="str">
        <f t="shared" ref="AD62" si="6">IF(AND(AC62&gt;0,C62=0),"x","")</f>
        <v/>
      </c>
    </row>
    <row r="63" spans="1:30">
      <c r="C63" s="132"/>
      <c r="D63" s="132"/>
      <c r="E63" s="132"/>
      <c r="F63" s="132"/>
      <c r="G63" s="132"/>
      <c r="H63" s="132"/>
      <c r="I63" s="132"/>
      <c r="J63" s="132"/>
      <c r="M63" s="132"/>
      <c r="N63" s="132"/>
      <c r="O63" s="132"/>
      <c r="P63" s="132"/>
      <c r="Q63" s="132"/>
      <c r="R63" s="132"/>
      <c r="S63" s="132"/>
      <c r="T63" s="132"/>
      <c r="U63" s="132"/>
      <c r="V63" s="132"/>
    </row>
    <row r="64" spans="1:30">
      <c r="B64" s="133"/>
    </row>
    <row r="65" spans="2:27">
      <c r="B65" s="134"/>
      <c r="W65" s="132"/>
      <c r="X65" s="132"/>
      <c r="Y65" s="132"/>
      <c r="Z65" s="132"/>
      <c r="AA65" s="132"/>
    </row>
    <row r="68" spans="2:27">
      <c r="B68" s="134"/>
    </row>
    <row r="70" spans="2:27">
      <c r="B70" s="84"/>
    </row>
    <row r="71" spans="2:27" ht="13.8">
      <c r="B71" s="136"/>
    </row>
  </sheetData>
  <sheetProtection algorithmName="SHA-512" hashValue="4t11cwIaX7NyJXYlcwcvPsjAXC3vsMSUc+FANCUH2GF/Izdr8effdhUFl0NhTB8boWQjXKX6SDE5FFSkWEh72A==" saltValue="etomJlGwQmXCTugIciL3jw==" spinCount="100000" sheet="1" objects="1" scenarios="1"/>
  <conditionalFormatting sqref="G1:H1">
    <cfRule type="containsText" dxfId="27" priority="3" operator="containsText" text="Errors">
      <formula>NOT(ISERROR(SEARCH("Errors",G1)))</formula>
    </cfRule>
  </conditionalFormatting>
  <conditionalFormatting sqref="AF6">
    <cfRule type="cellIs" dxfId="26" priority="2" stopIfTrue="1" operator="equal">
      <formula>"You cannot claim against this contract until all prior year program income has been expended."</formula>
    </cfRule>
  </conditionalFormatting>
  <conditionalFormatting sqref="AG6">
    <cfRule type="cellIs" dxfId="25" priority="1" stopIfTrue="1" operator="equal">
      <formula>"You cannot claim against this contract until all prior year program income has been expended."</formula>
    </cfRule>
  </conditionalFormatting>
  <dataValidations count="4">
    <dataValidation type="whole" allowBlank="1" showInputMessage="1" showErrorMessage="1" errorTitle="Data Validation" error="Please enter a whole number - do not use cents." sqref="Z39:AC48" xr:uid="{9625C72C-83A5-467E-A8B7-044B489F4F76}">
      <formula1>-10000000000</formula1>
      <formula2>10000000000</formula2>
    </dataValidation>
    <dataValidation type="whole" allowBlank="1" showInputMessage="1" showErrorMessage="1" errorTitle="Data Validation" error="Please enter a whole number, do not use cents." sqref="J33:O33 C8:E38 V39:Y48 K8:O32 P39:Q48 K34:O38" xr:uid="{21C97BCA-9A38-41A5-B610-587ACC18F4AD}">
      <formula1>-10000000000</formula1>
      <formula2>10000000000</formula2>
    </dataValidation>
    <dataValidation type="whole" allowBlank="1" showInputMessage="1" showErrorMessage="1" errorTitle="Data Validation" error="Please enter a whole number between 0 and 2147483647." sqref="B8:B55 J34:J61 B62:AC62 B7:Q7 J8:J32 F8:I61 C39:E61 V7:AC38 K39:O61 P49:Q61 V49:AC61 R7:U61 P8:Q38" xr:uid="{CD92BC09-D459-4CC6-B582-05EB4E9C296D}">
      <formula1>0</formula1>
      <formula2>10000000000</formula2>
    </dataValidation>
    <dataValidation type="list" showInputMessage="1" showErrorMessage="1" sqref="A2" xr:uid="{5BC85B7F-0BB0-4EF4-992A-AD98633AD3DF}">
      <formula1>CAU</formula1>
    </dataValidation>
  </dataValidations>
  <pageMargins left="0.5" right="0.5" top="0.75" bottom="1" header="0.5" footer="0.5"/>
  <pageSetup scale="91" fitToWidth="2" fitToHeight="2" orientation="landscape" r:id="rId1"/>
  <headerFooter>
    <oddFooter>&amp;R&amp;A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1AF33-EDC7-4A73-8BB2-AE94FFF84B4C}">
  <sheetPr>
    <tabColor theme="8" tint="0.39997558519241921"/>
    <pageSetUpPr fitToPage="1"/>
  </sheetPr>
  <dimension ref="A1:AE71"/>
  <sheetViews>
    <sheetView workbookViewId="0">
      <pane xSplit="6" ySplit="6" topLeftCell="G7" activePane="bottomRight" state="frozen"/>
      <selection activeCell="D14" sqref="D14"/>
      <selection pane="topRight" activeCell="D14" sqref="D14"/>
      <selection pane="bottomLeft" activeCell="D14" sqref="D14"/>
      <selection pane="bottomRight" activeCell="X39" sqref="X39"/>
    </sheetView>
  </sheetViews>
  <sheetFormatPr defaultColWidth="8.88671875" defaultRowHeight="13.2"/>
  <cols>
    <col min="1" max="1" width="32.77734375" style="121" customWidth="1"/>
    <col min="2" max="6" width="15.6640625" style="121" hidden="1" customWidth="1"/>
    <col min="7" max="7" width="16" style="121" customWidth="1"/>
    <col min="8" max="8" width="15.6640625" style="121" hidden="1" customWidth="1"/>
    <col min="9" max="9" width="14.21875" style="121" customWidth="1"/>
    <col min="10" max="15" width="15.6640625" style="121" hidden="1" customWidth="1"/>
    <col min="16" max="16" width="13.33203125" style="121" customWidth="1"/>
    <col min="17" max="17" width="12.21875" style="121" customWidth="1"/>
    <col min="18" max="21" width="15.6640625" style="121" hidden="1" customWidth="1"/>
    <col min="22" max="22" width="13.109375" style="121" customWidth="1"/>
    <col min="23" max="23" width="12.21875" style="121" customWidth="1"/>
    <col min="24" max="24" width="13.44140625" style="121" customWidth="1"/>
    <col min="25" max="25" width="12.5546875" style="121" customWidth="1"/>
    <col min="26" max="26" width="13.21875" style="121" customWidth="1"/>
    <col min="27" max="27" width="13.44140625" style="121" customWidth="1"/>
    <col min="28" max="28" width="13" style="121" customWidth="1"/>
    <col min="29" max="29" width="15.77734375" style="121" customWidth="1"/>
    <col min="30" max="31" width="8.88671875" style="135"/>
    <col min="32" max="16384" width="8.88671875" style="121"/>
  </cols>
  <sheetData>
    <row r="1" spans="1:31" ht="13.8" thickBot="1">
      <c r="A1" s="418" t="s">
        <v>1618</v>
      </c>
      <c r="B1" s="138"/>
      <c r="G1" s="149" t="str">
        <f>IF('Compliance Issues'!H3="x","Errors exist, see the Compliance Issues tab.","")</f>
        <v/>
      </c>
      <c r="H1" s="149"/>
      <c r="I1" s="122"/>
      <c r="J1" s="123"/>
      <c r="M1" s="123"/>
      <c r="N1" s="123"/>
      <c r="O1" s="123"/>
      <c r="P1" s="130"/>
      <c r="Q1" s="123"/>
      <c r="R1" s="123"/>
      <c r="S1" s="123"/>
      <c r="T1" s="123"/>
      <c r="U1" s="123"/>
      <c r="V1" s="123"/>
      <c r="W1" s="123"/>
      <c r="X1" s="123"/>
      <c r="Y1" s="123"/>
      <c r="Z1" s="123"/>
      <c r="AA1" s="123"/>
    </row>
    <row r="2" spans="1:31" ht="16.2" thickBot="1">
      <c r="A2" s="117">
        <f>IIIB!A2</f>
        <v>0</v>
      </c>
      <c r="B2" s="120"/>
      <c r="C2" s="124" t="str">
        <f>IIIB!C2</f>
        <v>January 2021</v>
      </c>
      <c r="G2" s="125" t="str">
        <f ca="1">LOOKUP(C2,'Addl Info'!A21:A34,'Addl Info'!F21:F35)</f>
        <v>Non-Submission Period</v>
      </c>
      <c r="H2" s="503"/>
      <c r="I2" s="121" t="s">
        <v>1616</v>
      </c>
      <c r="J2" s="496"/>
      <c r="M2" s="123"/>
      <c r="N2" s="123"/>
      <c r="O2" s="123"/>
      <c r="P2" s="123"/>
      <c r="Q2" s="123"/>
      <c r="R2" s="123"/>
      <c r="S2" s="123"/>
      <c r="T2" s="123"/>
      <c r="U2" s="123"/>
      <c r="V2" s="123"/>
      <c r="W2" s="123"/>
      <c r="X2" s="123"/>
      <c r="Y2" s="123"/>
      <c r="Z2" s="123"/>
      <c r="AA2" s="123"/>
    </row>
    <row r="3" spans="1:31">
      <c r="G3" s="127" t="s">
        <v>1225</v>
      </c>
      <c r="H3" s="127"/>
      <c r="I3" s="121" t="s">
        <v>1616</v>
      </c>
      <c r="J3" s="497"/>
      <c r="M3" s="123"/>
      <c r="N3" s="123"/>
      <c r="O3" s="123"/>
      <c r="P3" s="130"/>
      <c r="Q3" s="123"/>
      <c r="R3" s="123"/>
      <c r="S3" s="123"/>
      <c r="T3" s="123"/>
      <c r="U3" s="123"/>
      <c r="V3" s="123"/>
      <c r="W3" s="123"/>
      <c r="X3" s="123"/>
      <c r="Y3" s="123"/>
      <c r="Z3" s="123"/>
      <c r="AA3" s="123"/>
    </row>
    <row r="4" spans="1:31" ht="9.6" customHeight="1">
      <c r="G4" s="125"/>
      <c r="H4" s="503"/>
      <c r="I4" s="126"/>
      <c r="M4" s="123"/>
      <c r="N4" s="123"/>
      <c r="O4" s="123"/>
      <c r="P4" s="792"/>
      <c r="Q4" s="123"/>
      <c r="R4" s="123"/>
      <c r="S4" s="123"/>
      <c r="T4" s="123"/>
      <c r="U4" s="123"/>
      <c r="V4" s="123"/>
      <c r="W4" s="123"/>
      <c r="X4" s="123"/>
      <c r="Y4" s="123"/>
      <c r="Z4" s="123"/>
      <c r="AA4" s="123"/>
    </row>
    <row r="5" spans="1:31" ht="10.199999999999999" customHeight="1" thickBot="1">
      <c r="G5" s="127"/>
      <c r="H5" s="127"/>
      <c r="I5" s="128"/>
      <c r="M5" s="129"/>
      <c r="N5" s="129"/>
      <c r="O5" s="129"/>
      <c r="P5" s="129"/>
      <c r="Q5" s="129"/>
      <c r="R5" s="129"/>
      <c r="S5" s="129"/>
      <c r="T5" s="129"/>
      <c r="U5" s="129"/>
      <c r="V5" s="129"/>
      <c r="W5" s="129"/>
      <c r="X5" s="129"/>
      <c r="Y5" s="130"/>
      <c r="Z5" s="123"/>
      <c r="AA5" s="123"/>
    </row>
    <row r="6" spans="1:31" ht="77.099999999999994" customHeight="1">
      <c r="A6" s="539" t="s">
        <v>1226</v>
      </c>
      <c r="B6" s="539" t="s">
        <v>1454</v>
      </c>
      <c r="C6" s="539" t="s">
        <v>1455</v>
      </c>
      <c r="D6" s="539" t="s">
        <v>1227</v>
      </c>
      <c r="E6" s="539" t="s">
        <v>1228</v>
      </c>
      <c r="F6" s="539" t="s">
        <v>1430</v>
      </c>
      <c r="G6" s="539"/>
      <c r="H6" s="539" t="s">
        <v>1431</v>
      </c>
      <c r="I6" s="539"/>
      <c r="J6" s="539" t="s">
        <v>1432</v>
      </c>
      <c r="K6" s="539" t="s">
        <v>1433</v>
      </c>
      <c r="L6" s="539" t="s">
        <v>1434</v>
      </c>
      <c r="M6" s="539" t="s">
        <v>1229</v>
      </c>
      <c r="N6" s="539" t="s">
        <v>1435</v>
      </c>
      <c r="O6" s="539" t="s">
        <v>1084</v>
      </c>
      <c r="P6" s="721" t="s">
        <v>1596</v>
      </c>
      <c r="Q6" s="721" t="s">
        <v>1597</v>
      </c>
      <c r="R6" s="539" t="s">
        <v>1437</v>
      </c>
      <c r="S6" s="539" t="s">
        <v>1087</v>
      </c>
      <c r="T6" s="539" t="s">
        <v>1438</v>
      </c>
      <c r="U6" s="539" t="s">
        <v>1089</v>
      </c>
      <c r="V6" s="539" t="s">
        <v>1439</v>
      </c>
      <c r="W6" s="539" t="s">
        <v>1231</v>
      </c>
      <c r="X6" s="539" t="s">
        <v>1440</v>
      </c>
      <c r="Y6" s="658" t="s">
        <v>1232</v>
      </c>
      <c r="Z6" s="564" t="s">
        <v>1441</v>
      </c>
      <c r="AA6" s="565" t="s">
        <v>1557</v>
      </c>
      <c r="AB6" s="565" t="s">
        <v>1094</v>
      </c>
      <c r="AC6" s="566" t="s">
        <v>1558</v>
      </c>
    </row>
    <row r="7" spans="1:31" ht="26.1" hidden="1" customHeight="1">
      <c r="A7" s="413" t="s">
        <v>357</v>
      </c>
      <c r="B7" s="414"/>
      <c r="C7" s="414"/>
      <c r="D7" s="414"/>
      <c r="E7" s="414"/>
      <c r="F7" s="489"/>
      <c r="G7" s="414"/>
      <c r="H7" s="489"/>
      <c r="I7" s="414"/>
      <c r="J7" s="489"/>
      <c r="K7" s="414"/>
      <c r="L7" s="489"/>
      <c r="M7" s="414"/>
      <c r="N7" s="489"/>
      <c r="O7" s="414"/>
      <c r="P7" s="489"/>
      <c r="Q7" s="414"/>
      <c r="R7" s="414"/>
      <c r="S7" s="414"/>
      <c r="T7" s="489"/>
      <c r="U7" s="414"/>
      <c r="V7" s="489"/>
      <c r="W7" s="414"/>
      <c r="X7" s="489"/>
      <c r="Y7" s="659"/>
      <c r="Z7" s="686"/>
      <c r="AA7" s="659"/>
      <c r="AB7" s="659"/>
      <c r="AC7" s="664"/>
      <c r="AD7" s="135" t="str">
        <f t="shared" ref="AD7:AD61" si="0">IF(AND(AC7&gt;0,Q7=0),"x","")</f>
        <v/>
      </c>
      <c r="AE7" s="135" t="str">
        <f>IF(AND(AC7=0,AND(IIIB!C7=0,IIIC1!C7=0,IIIC2!C7=0,IIID!C7=0)),"",IF(AND(AC7&gt;0,AND(IIIB!C7=0,IIIC1!C7=0,IIIC2!C7=0,IIID!C7=0)),"x",""))</f>
        <v/>
      </c>
    </row>
    <row r="8" spans="1:31" ht="26.1" hidden="1" customHeight="1">
      <c r="A8" s="413" t="s">
        <v>360</v>
      </c>
      <c r="B8" s="414"/>
      <c r="C8" s="412"/>
      <c r="D8" s="412"/>
      <c r="E8" s="412"/>
      <c r="F8" s="489"/>
      <c r="G8" s="414"/>
      <c r="H8" s="489"/>
      <c r="I8" s="414"/>
      <c r="J8" s="489"/>
      <c r="K8" s="412"/>
      <c r="L8" s="488"/>
      <c r="M8" s="412"/>
      <c r="N8" s="488"/>
      <c r="O8" s="412"/>
      <c r="P8" s="489"/>
      <c r="Q8" s="414"/>
      <c r="R8" s="414"/>
      <c r="S8" s="414"/>
      <c r="T8" s="489"/>
      <c r="U8" s="414"/>
      <c r="V8" s="489"/>
      <c r="W8" s="414"/>
      <c r="X8" s="489"/>
      <c r="Y8" s="659"/>
      <c r="Z8" s="686"/>
      <c r="AA8" s="659"/>
      <c r="AB8" s="659"/>
      <c r="AC8" s="664"/>
      <c r="AD8" s="135" t="str">
        <f t="shared" si="0"/>
        <v/>
      </c>
      <c r="AE8" s="135" t="str">
        <f>IF(AND(AC8=0,AND(IIIB!C8=0,IIIC1!C8=0,IIIC2!C8=0,IIID!C8=0)),"",IF(AND(AC8&gt;0,AND(IIIB!C8=0,IIIC1!C8=0,IIIC2!C8=0,IIID!C8=0)),"x",""))</f>
        <v/>
      </c>
    </row>
    <row r="9" spans="1:31" ht="26.1" hidden="1" customHeight="1">
      <c r="A9" s="413" t="s">
        <v>368</v>
      </c>
      <c r="B9" s="414"/>
      <c r="C9" s="412"/>
      <c r="D9" s="412"/>
      <c r="E9" s="412"/>
      <c r="F9" s="489"/>
      <c r="G9" s="414"/>
      <c r="H9" s="489"/>
      <c r="I9" s="414"/>
      <c r="J9" s="489"/>
      <c r="K9" s="412"/>
      <c r="L9" s="488"/>
      <c r="M9" s="412"/>
      <c r="N9" s="488"/>
      <c r="O9" s="412"/>
      <c r="P9" s="489"/>
      <c r="Q9" s="414"/>
      <c r="R9" s="414"/>
      <c r="S9" s="414"/>
      <c r="T9" s="489"/>
      <c r="U9" s="414"/>
      <c r="V9" s="489"/>
      <c r="W9" s="414"/>
      <c r="X9" s="489"/>
      <c r="Y9" s="659"/>
      <c r="Z9" s="686"/>
      <c r="AA9" s="659"/>
      <c r="AB9" s="659"/>
      <c r="AC9" s="664"/>
      <c r="AD9" s="135" t="str">
        <f t="shared" si="0"/>
        <v/>
      </c>
      <c r="AE9" s="135" t="str">
        <f>IF(AND(AC9=0,AND(IIIB!C9=0,IIIC1!C9=0,IIIC2!C9=0,IIID!C9=0)),"",IF(AND(AC9&gt;0,AND(IIIB!C9=0,IIIC1!C9=0,IIIC2!C9=0,IIID!C9=0)),"x",""))</f>
        <v/>
      </c>
    </row>
    <row r="10" spans="1:31" ht="26.1" hidden="1" customHeight="1">
      <c r="A10" s="413" t="s">
        <v>376</v>
      </c>
      <c r="B10" s="414"/>
      <c r="C10" s="412"/>
      <c r="D10" s="412"/>
      <c r="E10" s="412"/>
      <c r="F10" s="489"/>
      <c r="G10" s="414"/>
      <c r="H10" s="489"/>
      <c r="I10" s="414"/>
      <c r="J10" s="489"/>
      <c r="K10" s="412"/>
      <c r="L10" s="488"/>
      <c r="M10" s="412"/>
      <c r="N10" s="488"/>
      <c r="O10" s="412"/>
      <c r="P10" s="489"/>
      <c r="Q10" s="414"/>
      <c r="R10" s="414"/>
      <c r="S10" s="414"/>
      <c r="T10" s="489"/>
      <c r="U10" s="414"/>
      <c r="V10" s="489"/>
      <c r="W10" s="414"/>
      <c r="X10" s="489"/>
      <c r="Y10" s="659"/>
      <c r="Z10" s="686"/>
      <c r="AA10" s="659"/>
      <c r="AB10" s="659"/>
      <c r="AC10" s="664"/>
      <c r="AD10" s="135" t="str">
        <f t="shared" si="0"/>
        <v/>
      </c>
      <c r="AE10" s="135" t="str">
        <f>IF(AND(AC10=0,AND(IIIB!C10=0,IIIC1!C10=0,IIIC2!C10=0,IIID!C10=0)),"",IF(AND(AC10&gt;0,AND(IIIB!C10=0,IIIC1!C10=0,IIIC2!C10=0,IIID!C10=0)),"x",""))</f>
        <v/>
      </c>
    </row>
    <row r="11" spans="1:31" ht="26.1" hidden="1" customHeight="1">
      <c r="A11" s="415" t="s">
        <v>1233</v>
      </c>
      <c r="B11" s="414"/>
      <c r="C11" s="412"/>
      <c r="D11" s="412"/>
      <c r="E11" s="412"/>
      <c r="F11" s="489"/>
      <c r="G11" s="414"/>
      <c r="H11" s="489"/>
      <c r="I11" s="414"/>
      <c r="J11" s="489"/>
      <c r="K11" s="412"/>
      <c r="L11" s="488"/>
      <c r="M11" s="412"/>
      <c r="N11" s="488"/>
      <c r="O11" s="412"/>
      <c r="P11" s="489"/>
      <c r="Q11" s="414"/>
      <c r="R11" s="414"/>
      <c r="S11" s="414"/>
      <c r="T11" s="489"/>
      <c r="U11" s="414"/>
      <c r="V11" s="489"/>
      <c r="W11" s="414"/>
      <c r="X11" s="489"/>
      <c r="Y11" s="659"/>
      <c r="Z11" s="686"/>
      <c r="AA11" s="659"/>
      <c r="AB11" s="659"/>
      <c r="AC11" s="664"/>
      <c r="AD11" s="135" t="str">
        <f t="shared" si="0"/>
        <v/>
      </c>
      <c r="AE11" s="135" t="str">
        <f>IF(AND(AC11=0,AND(IIIB!C11=0,IIIC1!C11=0,IIIC2!C11=0,IIID!C11=0)),"",IF(AND(AC11&gt;0,AND(IIIB!C11=0,IIIC1!C11=0,IIIC2!C11=0,IIID!C11=0)),"x",""))</f>
        <v/>
      </c>
    </row>
    <row r="12" spans="1:31" ht="26.1" hidden="1" customHeight="1">
      <c r="A12" s="413" t="s">
        <v>407</v>
      </c>
      <c r="B12" s="414"/>
      <c r="C12" s="412"/>
      <c r="D12" s="412"/>
      <c r="E12" s="412"/>
      <c r="F12" s="489"/>
      <c r="G12" s="414"/>
      <c r="H12" s="489"/>
      <c r="I12" s="414"/>
      <c r="J12" s="489"/>
      <c r="K12" s="412"/>
      <c r="L12" s="488"/>
      <c r="M12" s="412"/>
      <c r="N12" s="488"/>
      <c r="O12" s="412"/>
      <c r="P12" s="489"/>
      <c r="Q12" s="414"/>
      <c r="R12" s="414"/>
      <c r="S12" s="414"/>
      <c r="T12" s="489"/>
      <c r="U12" s="414"/>
      <c r="V12" s="489"/>
      <c r="W12" s="414"/>
      <c r="X12" s="489"/>
      <c r="Y12" s="659"/>
      <c r="Z12" s="686"/>
      <c r="AA12" s="659"/>
      <c r="AB12" s="659"/>
      <c r="AC12" s="664"/>
      <c r="AD12" s="135" t="str">
        <f t="shared" si="0"/>
        <v/>
      </c>
      <c r="AE12" s="135" t="str">
        <f>IF(AND(AC12=0,AND(IIIB!C12=0,IIIC1!C12=0,IIIC2!C12=0,IIID!C12=0)),"",IF(AND(AC12&gt;0,AND(IIIB!C12=0,IIIC1!C12=0,IIIC2!C12=0,IIID!C12=0)),"x",""))</f>
        <v/>
      </c>
    </row>
    <row r="13" spans="1:31" ht="26.1" hidden="1" customHeight="1">
      <c r="A13" s="413" t="s">
        <v>411</v>
      </c>
      <c r="B13" s="414"/>
      <c r="C13" s="412"/>
      <c r="D13" s="412"/>
      <c r="E13" s="412"/>
      <c r="F13" s="489"/>
      <c r="G13" s="414"/>
      <c r="H13" s="489"/>
      <c r="I13" s="414"/>
      <c r="J13" s="489"/>
      <c r="K13" s="412"/>
      <c r="L13" s="488"/>
      <c r="M13" s="412"/>
      <c r="N13" s="488"/>
      <c r="O13" s="412"/>
      <c r="P13" s="489"/>
      <c r="Q13" s="414"/>
      <c r="R13" s="414"/>
      <c r="S13" s="414"/>
      <c r="T13" s="489"/>
      <c r="U13" s="414"/>
      <c r="V13" s="489"/>
      <c r="W13" s="414"/>
      <c r="X13" s="489"/>
      <c r="Y13" s="659"/>
      <c r="Z13" s="686"/>
      <c r="AA13" s="659"/>
      <c r="AB13" s="659"/>
      <c r="AC13" s="664"/>
      <c r="AD13" s="135" t="str">
        <f t="shared" si="0"/>
        <v/>
      </c>
      <c r="AE13" s="135" t="str">
        <f>IF(AND(AC13=0,AND(IIIB!C13=0,IIIC1!C13=0,IIIC2!C13=0,IIID!C13=0)),"",IF(AND(AC13&gt;0,AND(IIIB!C13=0,IIIC1!C13=0,IIIC2!C13=0,IIID!C13=0)),"x",""))</f>
        <v/>
      </c>
    </row>
    <row r="14" spans="1:31" ht="26.1" hidden="1" customHeight="1">
      <c r="A14" s="415" t="s">
        <v>413</v>
      </c>
      <c r="B14" s="414"/>
      <c r="C14" s="412"/>
      <c r="D14" s="412"/>
      <c r="E14" s="412"/>
      <c r="F14" s="489"/>
      <c r="G14" s="414"/>
      <c r="H14" s="489"/>
      <c r="I14" s="414"/>
      <c r="J14" s="489"/>
      <c r="K14" s="412"/>
      <c r="L14" s="488"/>
      <c r="M14" s="412"/>
      <c r="N14" s="488"/>
      <c r="O14" s="412"/>
      <c r="P14" s="489"/>
      <c r="Q14" s="414"/>
      <c r="R14" s="414"/>
      <c r="S14" s="414"/>
      <c r="T14" s="489"/>
      <c r="U14" s="414"/>
      <c r="V14" s="489"/>
      <c r="W14" s="414"/>
      <c r="X14" s="489"/>
      <c r="Y14" s="659"/>
      <c r="Z14" s="686"/>
      <c r="AA14" s="659"/>
      <c r="AB14" s="659"/>
      <c r="AC14" s="664"/>
      <c r="AD14" s="135" t="str">
        <f t="shared" si="0"/>
        <v/>
      </c>
      <c r="AE14" s="135" t="str">
        <f>IF(AND(AC14=0,AND(IIIB!C14=0,IIIC1!C14=0,IIIC2!C14=0,IIID!C14=0)),"",IF(AND(AC14&gt;0,AND(IIIB!C14=0,IIIC1!C14=0,IIIC2!C14=0,IIID!C14=0)),"x",""))</f>
        <v/>
      </c>
    </row>
    <row r="15" spans="1:31" ht="26.1" hidden="1" customHeight="1">
      <c r="A15" s="675" t="s">
        <v>1234</v>
      </c>
      <c r="B15" s="414"/>
      <c r="C15" s="412"/>
      <c r="D15" s="412"/>
      <c r="E15" s="412"/>
      <c r="F15" s="489"/>
      <c r="G15" s="414"/>
      <c r="H15" s="489"/>
      <c r="I15" s="414"/>
      <c r="J15" s="489"/>
      <c r="K15" s="412"/>
      <c r="L15" s="488"/>
      <c r="M15" s="412"/>
      <c r="N15" s="488"/>
      <c r="O15" s="412"/>
      <c r="P15" s="489"/>
      <c r="Q15" s="414"/>
      <c r="R15" s="414"/>
      <c r="S15" s="414"/>
      <c r="T15" s="489"/>
      <c r="U15" s="414"/>
      <c r="V15" s="489"/>
      <c r="W15" s="414"/>
      <c r="X15" s="489"/>
      <c r="Y15" s="659"/>
      <c r="Z15" s="686"/>
      <c r="AA15" s="659"/>
      <c r="AB15" s="659"/>
      <c r="AC15" s="664"/>
      <c r="AD15" s="135" t="str">
        <f t="shared" si="0"/>
        <v/>
      </c>
      <c r="AE15" s="135" t="str">
        <f>IF(AND(AC15=0,AND(IIIB!C15=0,IIIC1!C15=0,IIIC2!C15=0,IIID!C15=0)),"",IF(AND(AC15&gt;0,AND(IIIB!C15=0,IIIC1!C15=0,IIIC2!C15=0,IIID!C15=0)),"x",""))</f>
        <v/>
      </c>
    </row>
    <row r="16" spans="1:31" ht="26.1" hidden="1" customHeight="1">
      <c r="A16" s="413" t="s">
        <v>1235</v>
      </c>
      <c r="B16" s="414"/>
      <c r="C16" s="412"/>
      <c r="D16" s="412"/>
      <c r="E16" s="412"/>
      <c r="F16" s="489"/>
      <c r="G16" s="414"/>
      <c r="H16" s="489"/>
      <c r="I16" s="414"/>
      <c r="J16" s="489"/>
      <c r="K16" s="412"/>
      <c r="L16" s="488"/>
      <c r="M16" s="412"/>
      <c r="N16" s="488"/>
      <c r="O16" s="412"/>
      <c r="P16" s="489"/>
      <c r="Q16" s="414"/>
      <c r="R16" s="414"/>
      <c r="S16" s="414"/>
      <c r="T16" s="489"/>
      <c r="U16" s="414"/>
      <c r="V16" s="489"/>
      <c r="W16" s="414"/>
      <c r="X16" s="489"/>
      <c r="Y16" s="659"/>
      <c r="Z16" s="686"/>
      <c r="AA16" s="659"/>
      <c r="AB16" s="659"/>
      <c r="AC16" s="664"/>
      <c r="AD16" s="135" t="str">
        <f t="shared" si="0"/>
        <v/>
      </c>
      <c r="AE16" s="135" t="str">
        <f>IF(AND(AC16=0,AND(IIIB!C16=0,IIIC1!C16=0,IIIC2!C16=0,IIID!C16=0)),"",IF(AND(AC16&gt;0,AND(IIIB!C16=0,IIIC1!C16=0,IIIC2!C16=0,IIID!C16=0)),"x",""))</f>
        <v/>
      </c>
    </row>
    <row r="17" spans="1:31" ht="26.1" hidden="1" customHeight="1">
      <c r="A17" s="413" t="s">
        <v>480</v>
      </c>
      <c r="B17" s="414"/>
      <c r="C17" s="412"/>
      <c r="D17" s="412"/>
      <c r="E17" s="412"/>
      <c r="F17" s="489"/>
      <c r="G17" s="414"/>
      <c r="H17" s="489"/>
      <c r="I17" s="414"/>
      <c r="J17" s="489"/>
      <c r="K17" s="412"/>
      <c r="L17" s="488"/>
      <c r="M17" s="412"/>
      <c r="N17" s="488"/>
      <c r="O17" s="412"/>
      <c r="P17" s="489"/>
      <c r="Q17" s="414"/>
      <c r="R17" s="414"/>
      <c r="S17" s="414"/>
      <c r="T17" s="489"/>
      <c r="U17" s="414"/>
      <c r="V17" s="489"/>
      <c r="W17" s="414"/>
      <c r="X17" s="489"/>
      <c r="Y17" s="659"/>
      <c r="Z17" s="686"/>
      <c r="AA17" s="659"/>
      <c r="AB17" s="659"/>
      <c r="AC17" s="664"/>
      <c r="AD17" s="135" t="str">
        <f t="shared" si="0"/>
        <v/>
      </c>
      <c r="AE17" s="135" t="str">
        <f>IF(AND(AC17=0,AND(IIIB!C17=0,IIIC1!C17=0,IIIC2!C17=0,IIID!C17=0)),"",IF(AND(AC17&gt;0,AND(IIIB!C17=0,IIIC1!C17=0,IIIC2!C17=0,IIID!C17=0)),"x",""))</f>
        <v/>
      </c>
    </row>
    <row r="18" spans="1:31" ht="26.1" hidden="1" customHeight="1">
      <c r="A18" s="413" t="s">
        <v>504</v>
      </c>
      <c r="B18" s="414"/>
      <c r="C18" s="412"/>
      <c r="D18" s="412"/>
      <c r="E18" s="412"/>
      <c r="F18" s="489"/>
      <c r="G18" s="414"/>
      <c r="H18" s="489"/>
      <c r="I18" s="414"/>
      <c r="J18" s="489"/>
      <c r="K18" s="412"/>
      <c r="L18" s="488"/>
      <c r="M18" s="412"/>
      <c r="N18" s="488"/>
      <c r="O18" s="412"/>
      <c r="P18" s="489"/>
      <c r="Q18" s="414"/>
      <c r="R18" s="414"/>
      <c r="S18" s="414"/>
      <c r="T18" s="489"/>
      <c r="U18" s="414"/>
      <c r="V18" s="489"/>
      <c r="W18" s="414"/>
      <c r="X18" s="489"/>
      <c r="Y18" s="659"/>
      <c r="Z18" s="686"/>
      <c r="AA18" s="659"/>
      <c r="AB18" s="659"/>
      <c r="AC18" s="664"/>
      <c r="AD18" s="135" t="str">
        <f t="shared" si="0"/>
        <v/>
      </c>
      <c r="AE18" s="135" t="str">
        <f>IF(AND(AC18=0,AND(IIIB!C18=0,IIIC1!C18=0,IIIC2!C18=0,IIID!C18=0)),"",IF(AND(AC18&gt;0,AND(IIIB!C18=0,IIIC1!C18=0,IIIC2!C18=0,IIID!C18=0)),"x",""))</f>
        <v/>
      </c>
    </row>
    <row r="19" spans="1:31" ht="26.1" hidden="1" customHeight="1">
      <c r="A19" s="675" t="s">
        <v>1236</v>
      </c>
      <c r="B19" s="414"/>
      <c r="C19" s="412"/>
      <c r="D19" s="412"/>
      <c r="E19" s="412"/>
      <c r="F19" s="489"/>
      <c r="G19" s="414"/>
      <c r="H19" s="489"/>
      <c r="I19" s="414"/>
      <c r="J19" s="489"/>
      <c r="K19" s="412"/>
      <c r="L19" s="488"/>
      <c r="M19" s="412"/>
      <c r="N19" s="488"/>
      <c r="O19" s="412"/>
      <c r="P19" s="489"/>
      <c r="Q19" s="414"/>
      <c r="R19" s="414"/>
      <c r="S19" s="414"/>
      <c r="T19" s="489"/>
      <c r="U19" s="414"/>
      <c r="V19" s="489"/>
      <c r="W19" s="414"/>
      <c r="X19" s="489"/>
      <c r="Y19" s="659"/>
      <c r="Z19" s="686"/>
      <c r="AA19" s="659"/>
      <c r="AB19" s="659"/>
      <c r="AC19" s="664"/>
      <c r="AD19" s="135" t="str">
        <f t="shared" si="0"/>
        <v/>
      </c>
      <c r="AE19" s="135" t="str">
        <f>IF(AND(AC19=0,AND(IIIB!C19=0,IIIC1!C19=0,IIIC2!C19=0,IIID!C19=0)),"",IF(AND(AC19&gt;0,AND(IIIB!C19=0,IIIC1!C19=0,IIIC2!C19=0,IIID!C19=0)),"x",""))</f>
        <v/>
      </c>
    </row>
    <row r="20" spans="1:31" ht="26.1" hidden="1" customHeight="1">
      <c r="A20" s="413" t="s">
        <v>509</v>
      </c>
      <c r="B20" s="414"/>
      <c r="C20" s="412"/>
      <c r="D20" s="412"/>
      <c r="E20" s="412"/>
      <c r="F20" s="489"/>
      <c r="G20" s="414"/>
      <c r="H20" s="489"/>
      <c r="I20" s="414"/>
      <c r="J20" s="489"/>
      <c r="K20" s="412"/>
      <c r="L20" s="488"/>
      <c r="M20" s="412"/>
      <c r="N20" s="488"/>
      <c r="O20" s="412"/>
      <c r="P20" s="489"/>
      <c r="Q20" s="414"/>
      <c r="R20" s="414"/>
      <c r="S20" s="414"/>
      <c r="T20" s="489"/>
      <c r="U20" s="414"/>
      <c r="V20" s="489"/>
      <c r="W20" s="414"/>
      <c r="X20" s="489"/>
      <c r="Y20" s="659"/>
      <c r="Z20" s="686"/>
      <c r="AA20" s="659"/>
      <c r="AB20" s="659"/>
      <c r="AC20" s="664"/>
      <c r="AD20" s="135" t="str">
        <f t="shared" si="0"/>
        <v/>
      </c>
      <c r="AE20" s="135" t="str">
        <f>IF(AND(AC20=0,AND(IIIB!C20=0,IIIC1!C20=0,IIIC2!C20=0,IIID!C20=0)),"",IF(AND(AC20&gt;0,AND(IIIB!C20=0,IIIC1!C20=0,IIIC2!C20=0,IIID!C20=0)),"x",""))</f>
        <v/>
      </c>
    </row>
    <row r="21" spans="1:31" ht="26.1" hidden="1" customHeight="1">
      <c r="A21" s="413" t="s">
        <v>1237</v>
      </c>
      <c r="B21" s="414"/>
      <c r="C21" s="412"/>
      <c r="D21" s="412"/>
      <c r="E21" s="412"/>
      <c r="F21" s="489"/>
      <c r="G21" s="414"/>
      <c r="H21" s="489"/>
      <c r="I21" s="414"/>
      <c r="J21" s="489"/>
      <c r="K21" s="412"/>
      <c r="L21" s="488"/>
      <c r="M21" s="412"/>
      <c r="N21" s="488"/>
      <c r="O21" s="412"/>
      <c r="P21" s="489"/>
      <c r="Q21" s="414"/>
      <c r="R21" s="414"/>
      <c r="S21" s="414"/>
      <c r="T21" s="489"/>
      <c r="U21" s="414"/>
      <c r="V21" s="489"/>
      <c r="W21" s="414"/>
      <c r="X21" s="489"/>
      <c r="Y21" s="659"/>
      <c r="Z21" s="686"/>
      <c r="AA21" s="659"/>
      <c r="AB21" s="659"/>
      <c r="AC21" s="664"/>
      <c r="AD21" s="135" t="str">
        <f t="shared" si="0"/>
        <v/>
      </c>
      <c r="AE21" s="135" t="str">
        <f>IF(AND(AC21=0,AND(IIIB!C21=0,IIIC1!C21=0,IIIC2!C21=0,IIID!C21=0)),"",IF(AND(AC21&gt;0,AND(IIIB!C21=0,IIIC1!C21=0,IIIC2!C21=0,IIID!C21=0)),"x",""))</f>
        <v/>
      </c>
    </row>
    <row r="22" spans="1:31" ht="26.1" hidden="1" customHeight="1">
      <c r="A22" s="413" t="s">
        <v>1238</v>
      </c>
      <c r="B22" s="414"/>
      <c r="C22" s="412"/>
      <c r="D22" s="412"/>
      <c r="E22" s="412"/>
      <c r="F22" s="489"/>
      <c r="G22" s="414"/>
      <c r="H22" s="489"/>
      <c r="I22" s="414"/>
      <c r="J22" s="489"/>
      <c r="K22" s="412"/>
      <c r="L22" s="488"/>
      <c r="M22" s="412"/>
      <c r="N22" s="488"/>
      <c r="O22" s="412"/>
      <c r="P22" s="489"/>
      <c r="Q22" s="414"/>
      <c r="R22" s="414"/>
      <c r="S22" s="414"/>
      <c r="T22" s="489"/>
      <c r="U22" s="414"/>
      <c r="V22" s="489"/>
      <c r="W22" s="414"/>
      <c r="X22" s="489"/>
      <c r="Y22" s="659"/>
      <c r="Z22" s="686"/>
      <c r="AA22" s="659"/>
      <c r="AB22" s="659"/>
      <c r="AC22" s="664"/>
      <c r="AD22" s="135" t="str">
        <f t="shared" si="0"/>
        <v/>
      </c>
      <c r="AE22" s="135" t="str">
        <f>IF(AND(AC22=0,AND(IIIB!C22=0,IIIC1!C22=0,IIIC2!C22=0,IIID!C22=0)),"",IF(AND(AC22&gt;0,AND(IIIB!C22=0,IIIC1!C22=0,IIIC2!C22=0,IIID!C22=0)),"x",""))</f>
        <v/>
      </c>
    </row>
    <row r="23" spans="1:31" ht="26.1" hidden="1" customHeight="1">
      <c r="A23" s="413" t="s">
        <v>1239</v>
      </c>
      <c r="B23" s="414"/>
      <c r="C23" s="412"/>
      <c r="D23" s="412"/>
      <c r="E23" s="412"/>
      <c r="F23" s="489"/>
      <c r="G23" s="414"/>
      <c r="H23" s="489"/>
      <c r="I23" s="414"/>
      <c r="J23" s="489"/>
      <c r="K23" s="412"/>
      <c r="L23" s="488"/>
      <c r="M23" s="412"/>
      <c r="N23" s="488"/>
      <c r="O23" s="412"/>
      <c r="P23" s="489"/>
      <c r="Q23" s="414"/>
      <c r="R23" s="414"/>
      <c r="S23" s="414"/>
      <c r="T23" s="489"/>
      <c r="U23" s="414"/>
      <c r="V23" s="489"/>
      <c r="W23" s="414"/>
      <c r="X23" s="489"/>
      <c r="Y23" s="659"/>
      <c r="Z23" s="686"/>
      <c r="AA23" s="659"/>
      <c r="AB23" s="659"/>
      <c r="AC23" s="664"/>
      <c r="AD23" s="135" t="str">
        <f t="shared" si="0"/>
        <v/>
      </c>
      <c r="AE23" s="135" t="str">
        <f>IF(AND(AC23=0,AND(IIIB!C23=0,IIIC1!C23=0,IIIC2!C23=0,IIID!C23=0)),"",IF(AND(AC23&gt;0,AND(IIIB!C23=0,IIIC1!C23=0,IIIC2!C23=0,IIID!C23=0)),"x",""))</f>
        <v/>
      </c>
    </row>
    <row r="24" spans="1:31" ht="26.1" hidden="1" customHeight="1">
      <c r="A24" s="413" t="s">
        <v>1240</v>
      </c>
      <c r="B24" s="414"/>
      <c r="C24" s="412"/>
      <c r="D24" s="412"/>
      <c r="E24" s="412"/>
      <c r="F24" s="489"/>
      <c r="G24" s="414"/>
      <c r="H24" s="489"/>
      <c r="I24" s="414"/>
      <c r="J24" s="489"/>
      <c r="K24" s="412"/>
      <c r="L24" s="488"/>
      <c r="M24" s="412"/>
      <c r="N24" s="488"/>
      <c r="O24" s="412"/>
      <c r="P24" s="489"/>
      <c r="Q24" s="414"/>
      <c r="R24" s="414"/>
      <c r="S24" s="414"/>
      <c r="T24" s="489"/>
      <c r="U24" s="414"/>
      <c r="V24" s="489"/>
      <c r="W24" s="414"/>
      <c r="X24" s="489"/>
      <c r="Y24" s="659"/>
      <c r="Z24" s="686"/>
      <c r="AA24" s="659"/>
      <c r="AB24" s="659"/>
      <c r="AC24" s="664"/>
      <c r="AD24" s="135" t="str">
        <f t="shared" si="0"/>
        <v/>
      </c>
      <c r="AE24" s="135" t="str">
        <f>IF(AND(AC24=0,AND(IIIB!C24=0,IIIC1!C24=0,IIIC2!C24=0,IIID!C24=0)),"",IF(AND(AC24&gt;0,AND(IIIB!C24=0,IIIC1!C24=0,IIIC2!C24=0,IIID!C24=0)),"x",""))</f>
        <v/>
      </c>
    </row>
    <row r="25" spans="1:31" ht="26.1" hidden="1" customHeight="1">
      <c r="A25" s="413" t="s">
        <v>574</v>
      </c>
      <c r="B25" s="414"/>
      <c r="C25" s="412"/>
      <c r="D25" s="412"/>
      <c r="E25" s="412"/>
      <c r="F25" s="489"/>
      <c r="G25" s="414"/>
      <c r="H25" s="489"/>
      <c r="I25" s="414"/>
      <c r="J25" s="489"/>
      <c r="K25" s="412"/>
      <c r="L25" s="488"/>
      <c r="M25" s="412"/>
      <c r="N25" s="488"/>
      <c r="O25" s="412"/>
      <c r="P25" s="489"/>
      <c r="Q25" s="414"/>
      <c r="R25" s="414"/>
      <c r="S25" s="414"/>
      <c r="T25" s="489"/>
      <c r="U25" s="414"/>
      <c r="V25" s="489"/>
      <c r="W25" s="414"/>
      <c r="X25" s="489"/>
      <c r="Y25" s="659"/>
      <c r="Z25" s="686"/>
      <c r="AA25" s="659"/>
      <c r="AB25" s="659"/>
      <c r="AC25" s="664"/>
      <c r="AD25" s="135" t="str">
        <f t="shared" si="0"/>
        <v/>
      </c>
      <c r="AE25" s="135" t="str">
        <f>IF(AND(AC25=0,AND(IIIB!C25=0,IIIC1!C25=0,IIIC2!C25=0,IIID!C25=0)),"",IF(AND(AC25&gt;0,AND(IIIB!C25=0,IIIC1!C25=0,IIIC2!C25=0,IIID!C25=0)),"x",""))</f>
        <v/>
      </c>
    </row>
    <row r="26" spans="1:31" ht="26.1" hidden="1" customHeight="1">
      <c r="A26" s="413" t="s">
        <v>578</v>
      </c>
      <c r="B26" s="414"/>
      <c r="C26" s="412"/>
      <c r="D26" s="412"/>
      <c r="E26" s="412"/>
      <c r="F26" s="489"/>
      <c r="G26" s="414"/>
      <c r="H26" s="489"/>
      <c r="I26" s="414"/>
      <c r="J26" s="489"/>
      <c r="K26" s="412"/>
      <c r="L26" s="488"/>
      <c r="M26" s="412"/>
      <c r="N26" s="488"/>
      <c r="O26" s="412"/>
      <c r="P26" s="489"/>
      <c r="Q26" s="414"/>
      <c r="R26" s="414"/>
      <c r="S26" s="414"/>
      <c r="T26" s="489"/>
      <c r="U26" s="414"/>
      <c r="V26" s="489"/>
      <c r="W26" s="414"/>
      <c r="X26" s="489"/>
      <c r="Y26" s="659"/>
      <c r="Z26" s="686"/>
      <c r="AA26" s="659"/>
      <c r="AB26" s="659"/>
      <c r="AC26" s="664"/>
      <c r="AD26" s="135" t="str">
        <f t="shared" si="0"/>
        <v/>
      </c>
      <c r="AE26" s="135" t="str">
        <f>IF(AND(AC26=0,AND(IIIB!C26=0,IIIC1!C26=0,IIIC2!C26=0,IIID!C26=0)),"",IF(AND(AC26&gt;0,AND(IIIB!C26=0,IIIC1!C26=0,IIIC2!C26=0,IIID!C26=0)),"x",""))</f>
        <v/>
      </c>
    </row>
    <row r="27" spans="1:31" ht="26.1" hidden="1" customHeight="1">
      <c r="A27" s="413" t="s">
        <v>799</v>
      </c>
      <c r="B27" s="414"/>
      <c r="C27" s="412"/>
      <c r="D27" s="412"/>
      <c r="E27" s="412"/>
      <c r="F27" s="489"/>
      <c r="G27" s="414"/>
      <c r="H27" s="489"/>
      <c r="I27" s="414"/>
      <c r="J27" s="489"/>
      <c r="K27" s="412"/>
      <c r="L27" s="488"/>
      <c r="M27" s="412"/>
      <c r="N27" s="488"/>
      <c r="O27" s="412"/>
      <c r="P27" s="489"/>
      <c r="Q27" s="414"/>
      <c r="R27" s="414"/>
      <c r="S27" s="414"/>
      <c r="T27" s="489"/>
      <c r="U27" s="414"/>
      <c r="V27" s="489"/>
      <c r="W27" s="414"/>
      <c r="X27" s="489"/>
      <c r="Y27" s="659"/>
      <c r="Z27" s="686"/>
      <c r="AA27" s="659"/>
      <c r="AB27" s="659"/>
      <c r="AC27" s="664"/>
      <c r="AD27" s="135" t="str">
        <f t="shared" si="0"/>
        <v/>
      </c>
      <c r="AE27" s="135" t="str">
        <f>IF(AND(AC27=0,AND(IIIB!C27=0,IIIC1!C27=0,IIIC2!C27=0,IIID!C27=0)),"",IF(AND(AC27&gt;0,AND(IIIB!C27=0,IIIC1!C27=0,IIIC2!C27=0,IIID!C27=0)),"x",""))</f>
        <v/>
      </c>
    </row>
    <row r="28" spans="1:31" ht="26.1" hidden="1" customHeight="1">
      <c r="A28" s="413" t="s">
        <v>584</v>
      </c>
      <c r="B28" s="414"/>
      <c r="C28" s="412"/>
      <c r="D28" s="412"/>
      <c r="E28" s="412"/>
      <c r="F28" s="489"/>
      <c r="G28" s="414"/>
      <c r="H28" s="489"/>
      <c r="I28" s="414"/>
      <c r="J28" s="489"/>
      <c r="K28" s="412"/>
      <c r="L28" s="488"/>
      <c r="M28" s="412"/>
      <c r="N28" s="488"/>
      <c r="O28" s="412"/>
      <c r="P28" s="489"/>
      <c r="Q28" s="414"/>
      <c r="R28" s="414"/>
      <c r="S28" s="414"/>
      <c r="T28" s="489"/>
      <c r="U28" s="414"/>
      <c r="V28" s="489"/>
      <c r="W28" s="414"/>
      <c r="X28" s="489"/>
      <c r="Y28" s="659"/>
      <c r="Z28" s="686"/>
      <c r="AA28" s="659"/>
      <c r="AB28" s="659"/>
      <c r="AC28" s="664"/>
      <c r="AD28" s="135" t="str">
        <f t="shared" si="0"/>
        <v/>
      </c>
      <c r="AE28" s="135" t="str">
        <f>IF(AND(AC28=0,AND(IIIB!C28=0,IIIC1!C28=0,IIIC2!C28=0,IIID!C28=0)),"",IF(AND(AC28&gt;0,AND(IIIB!C28=0,IIIC1!C28=0,IIIC2!C28=0,IIID!C28=0)),"x",""))</f>
        <v/>
      </c>
    </row>
    <row r="29" spans="1:31" ht="26.1" hidden="1" customHeight="1">
      <c r="A29" s="413" t="s">
        <v>1241</v>
      </c>
      <c r="B29" s="414"/>
      <c r="C29" s="412"/>
      <c r="D29" s="412"/>
      <c r="E29" s="412"/>
      <c r="F29" s="489"/>
      <c r="G29" s="414"/>
      <c r="H29" s="489"/>
      <c r="I29" s="414"/>
      <c r="J29" s="489"/>
      <c r="K29" s="412"/>
      <c r="L29" s="488"/>
      <c r="M29" s="412"/>
      <c r="N29" s="488"/>
      <c r="O29" s="412"/>
      <c r="P29" s="489"/>
      <c r="Q29" s="414"/>
      <c r="R29" s="414"/>
      <c r="S29" s="414"/>
      <c r="T29" s="489"/>
      <c r="U29" s="414"/>
      <c r="V29" s="489"/>
      <c r="W29" s="414"/>
      <c r="X29" s="489"/>
      <c r="Y29" s="659"/>
      <c r="Z29" s="686"/>
      <c r="AA29" s="659"/>
      <c r="AB29" s="659"/>
      <c r="AC29" s="664"/>
      <c r="AD29" s="135" t="str">
        <f t="shared" si="0"/>
        <v/>
      </c>
      <c r="AE29" s="135" t="str">
        <f>IF(AND(AC29=0,AND(IIIB!C29=0,IIIC1!C29=0,IIIC2!C29=0,IIID!C29=0)),"",IF(AND(AC29&gt;0,AND(IIIB!C29=0,IIIC1!C29=0,IIIC2!C29=0,IIID!C29=0)),"x",""))</f>
        <v/>
      </c>
    </row>
    <row r="30" spans="1:31" ht="26.1" hidden="1" customHeight="1">
      <c r="A30" s="413" t="s">
        <v>592</v>
      </c>
      <c r="B30" s="414"/>
      <c r="C30" s="412"/>
      <c r="D30" s="412"/>
      <c r="E30" s="412"/>
      <c r="F30" s="489"/>
      <c r="G30" s="414"/>
      <c r="H30" s="489"/>
      <c r="I30" s="414"/>
      <c r="J30" s="489"/>
      <c r="K30" s="412"/>
      <c r="L30" s="488"/>
      <c r="M30" s="412"/>
      <c r="N30" s="488"/>
      <c r="O30" s="412"/>
      <c r="P30" s="489"/>
      <c r="Q30" s="414"/>
      <c r="R30" s="414"/>
      <c r="S30" s="414"/>
      <c r="T30" s="489"/>
      <c r="U30" s="414"/>
      <c r="V30" s="489"/>
      <c r="W30" s="414"/>
      <c r="X30" s="489"/>
      <c r="Y30" s="659"/>
      <c r="Z30" s="686"/>
      <c r="AA30" s="659"/>
      <c r="AB30" s="659"/>
      <c r="AC30" s="664"/>
      <c r="AD30" s="135" t="str">
        <f t="shared" si="0"/>
        <v/>
      </c>
      <c r="AE30" s="135" t="str">
        <f>IF(AND(AC30=0,AND(IIIB!C30=0,IIIC1!C30=0,IIIC2!C30=0,IIID!C30=0)),"",IF(AND(AC30&gt;0,AND(IIIB!C30=0,IIIC1!C30=0,IIIC2!C30=0,IIID!C30=0)),"x",""))</f>
        <v/>
      </c>
    </row>
    <row r="31" spans="1:31" ht="26.1" hidden="1" customHeight="1">
      <c r="A31" s="413" t="s">
        <v>1100</v>
      </c>
      <c r="B31" s="414"/>
      <c r="C31" s="412"/>
      <c r="D31" s="412"/>
      <c r="E31" s="412"/>
      <c r="F31" s="489"/>
      <c r="G31" s="414"/>
      <c r="H31" s="489"/>
      <c r="I31" s="414"/>
      <c r="J31" s="489"/>
      <c r="K31" s="412"/>
      <c r="L31" s="488"/>
      <c r="M31" s="412"/>
      <c r="N31" s="488"/>
      <c r="O31" s="412"/>
      <c r="P31" s="489"/>
      <c r="Q31" s="414"/>
      <c r="R31" s="414"/>
      <c r="S31" s="414"/>
      <c r="T31" s="489"/>
      <c r="U31" s="414"/>
      <c r="V31" s="489"/>
      <c r="W31" s="414"/>
      <c r="X31" s="489"/>
      <c r="Y31" s="659"/>
      <c r="Z31" s="686"/>
      <c r="AA31" s="659"/>
      <c r="AB31" s="659"/>
      <c r="AC31" s="664"/>
      <c r="AD31" s="135" t="str">
        <f t="shared" si="0"/>
        <v/>
      </c>
      <c r="AE31" s="135" t="str">
        <f>IF(AND(AC31=0,AND(IIIB!C31=0,IIIC1!C31=0,IIIC2!C31=0,IIID!C31=0)),"",IF(AND(AC31&gt;0,AND(IIIB!C31=0,IIIC1!C31=0,IIIC2!C31=0,IIID!C31=0)),"x",""))</f>
        <v/>
      </c>
    </row>
    <row r="32" spans="1:31" ht="26.1" hidden="1" customHeight="1">
      <c r="A32" s="413" t="s">
        <v>750</v>
      </c>
      <c r="B32" s="414"/>
      <c r="C32" s="412"/>
      <c r="D32" s="412"/>
      <c r="E32" s="412"/>
      <c r="F32" s="489"/>
      <c r="G32" s="414"/>
      <c r="H32" s="489"/>
      <c r="I32" s="414"/>
      <c r="J32" s="489"/>
      <c r="K32" s="412"/>
      <c r="L32" s="488"/>
      <c r="M32" s="412"/>
      <c r="N32" s="488"/>
      <c r="O32" s="412"/>
      <c r="P32" s="489"/>
      <c r="Q32" s="414"/>
      <c r="R32" s="414"/>
      <c r="S32" s="414"/>
      <c r="T32" s="489"/>
      <c r="U32" s="414"/>
      <c r="V32" s="489"/>
      <c r="W32" s="414"/>
      <c r="X32" s="489"/>
      <c r="Y32" s="659"/>
      <c r="Z32" s="686"/>
      <c r="AA32" s="659"/>
      <c r="AB32" s="659"/>
      <c r="AC32" s="664"/>
      <c r="AD32" s="135" t="str">
        <f t="shared" si="0"/>
        <v/>
      </c>
      <c r="AE32" s="135" t="str">
        <f>IF(AND(AC32=0,AND(IIIB!C32=0,IIIC1!C32=0,IIIC2!C32=0,IIID!C32=0)),"",IF(AND(AC32&gt;0,AND(IIIB!C32=0,IIIC1!C32=0,IIIC2!C32=0,IIID!C32=0)),"x",""))</f>
        <v/>
      </c>
    </row>
    <row r="33" spans="1:31" ht="26.1" hidden="1" customHeight="1">
      <c r="A33" s="413" t="s">
        <v>1242</v>
      </c>
      <c r="B33" s="414"/>
      <c r="C33" s="412"/>
      <c r="D33" s="412"/>
      <c r="E33" s="412"/>
      <c r="F33" s="489"/>
      <c r="G33" s="414"/>
      <c r="H33" s="489"/>
      <c r="I33" s="414"/>
      <c r="J33" s="412"/>
      <c r="K33" s="412"/>
      <c r="L33" s="412"/>
      <c r="M33" s="412"/>
      <c r="N33" s="412"/>
      <c r="O33" s="412"/>
      <c r="P33" s="489"/>
      <c r="Q33" s="414"/>
      <c r="R33" s="414"/>
      <c r="S33" s="414"/>
      <c r="T33" s="489"/>
      <c r="U33" s="414"/>
      <c r="V33" s="489"/>
      <c r="W33" s="414"/>
      <c r="X33" s="489"/>
      <c r="Y33" s="659"/>
      <c r="Z33" s="686"/>
      <c r="AA33" s="659"/>
      <c r="AB33" s="659"/>
      <c r="AC33" s="664"/>
      <c r="AD33" s="135" t="str">
        <f t="shared" si="0"/>
        <v/>
      </c>
      <c r="AE33" s="135" t="str">
        <f>IF(AND(AC33=0,AND(IIIB!C33=0,IIIC1!C33=0,IIIC2!C33=0,IIID!C33=0)),"",IF(AND(AC33&gt;0,AND(IIIB!C33=0,IIIC1!C33=0,IIIC2!C33=0,IIID!C33=0)),"x",""))</f>
        <v/>
      </c>
    </row>
    <row r="34" spans="1:31" ht="26.1" hidden="1" customHeight="1">
      <c r="A34" s="413" t="s">
        <v>767</v>
      </c>
      <c r="B34" s="414"/>
      <c r="C34" s="412"/>
      <c r="D34" s="412"/>
      <c r="E34" s="412"/>
      <c r="F34" s="489"/>
      <c r="G34" s="414"/>
      <c r="H34" s="489"/>
      <c r="I34" s="414"/>
      <c r="J34" s="489"/>
      <c r="K34" s="412"/>
      <c r="L34" s="488"/>
      <c r="M34" s="412"/>
      <c r="N34" s="488"/>
      <c r="O34" s="412"/>
      <c r="P34" s="489"/>
      <c r="Q34" s="414"/>
      <c r="R34" s="414"/>
      <c r="S34" s="414"/>
      <c r="T34" s="489"/>
      <c r="U34" s="414"/>
      <c r="V34" s="489"/>
      <c r="W34" s="414"/>
      <c r="X34" s="489"/>
      <c r="Y34" s="659"/>
      <c r="Z34" s="686"/>
      <c r="AA34" s="659"/>
      <c r="AB34" s="659"/>
      <c r="AC34" s="664"/>
      <c r="AD34" s="135" t="str">
        <f t="shared" si="0"/>
        <v/>
      </c>
      <c r="AE34" s="135" t="str">
        <f>IF(AND(AC34=0,AND(IIIB!C34=0,IIIC1!C34=0,IIIC2!C34=0,IIID!C34=0)),"",IF(AND(AC34&gt;0,AND(IIIB!C34=0,IIIC1!C34=0,IIIC2!C34=0,IIID!C34=0)),"x",""))</f>
        <v/>
      </c>
    </row>
    <row r="35" spans="1:31" ht="26.1" hidden="1" customHeight="1">
      <c r="A35" s="413" t="s">
        <v>771</v>
      </c>
      <c r="B35" s="414"/>
      <c r="C35" s="412"/>
      <c r="D35" s="412"/>
      <c r="E35" s="412"/>
      <c r="F35" s="489"/>
      <c r="G35" s="414"/>
      <c r="H35" s="489"/>
      <c r="I35" s="414"/>
      <c r="J35" s="489"/>
      <c r="K35" s="412"/>
      <c r="L35" s="488"/>
      <c r="M35" s="412"/>
      <c r="N35" s="488"/>
      <c r="O35" s="412"/>
      <c r="P35" s="489"/>
      <c r="Q35" s="414"/>
      <c r="R35" s="414"/>
      <c r="S35" s="414"/>
      <c r="T35" s="489"/>
      <c r="U35" s="414"/>
      <c r="V35" s="489"/>
      <c r="W35" s="414"/>
      <c r="X35" s="489"/>
      <c r="Y35" s="659"/>
      <c r="Z35" s="686"/>
      <c r="AA35" s="659"/>
      <c r="AB35" s="659"/>
      <c r="AC35" s="664"/>
      <c r="AD35" s="135" t="str">
        <f t="shared" si="0"/>
        <v/>
      </c>
      <c r="AE35" s="135" t="str">
        <f>IF(AND(AC35=0,AND(IIIB!C35=0,IIIC1!C35=0,IIIC2!C35=0,IIID!C35=0)),"",IF(AND(AC35&gt;0,AND(IIIB!C35=0,IIIC1!C35=0,IIIC2!C35=0,IIID!C35=0)),"x",""))</f>
        <v/>
      </c>
    </row>
    <row r="36" spans="1:31" ht="26.1" hidden="1" customHeight="1">
      <c r="A36" s="413" t="s">
        <v>773</v>
      </c>
      <c r="B36" s="414"/>
      <c r="C36" s="412"/>
      <c r="D36" s="412"/>
      <c r="E36" s="412"/>
      <c r="F36" s="489"/>
      <c r="G36" s="414"/>
      <c r="H36" s="489"/>
      <c r="I36" s="414"/>
      <c r="J36" s="489"/>
      <c r="K36" s="412"/>
      <c r="L36" s="488"/>
      <c r="M36" s="412"/>
      <c r="N36" s="488"/>
      <c r="O36" s="412"/>
      <c r="P36" s="489"/>
      <c r="Q36" s="414"/>
      <c r="R36" s="414"/>
      <c r="S36" s="414"/>
      <c r="T36" s="489"/>
      <c r="U36" s="414"/>
      <c r="V36" s="489"/>
      <c r="W36" s="414"/>
      <c r="X36" s="489"/>
      <c r="Y36" s="659"/>
      <c r="Z36" s="686"/>
      <c r="AA36" s="659"/>
      <c r="AB36" s="659"/>
      <c r="AC36" s="664"/>
      <c r="AD36" s="135" t="str">
        <f t="shared" si="0"/>
        <v/>
      </c>
      <c r="AE36" s="135" t="str">
        <f>IF(AND(AC36=0,AND(IIIB!C36=0,IIIC1!C36=0,IIIC2!C36=0,IIID!C36=0)),"",IF(AND(AC36&gt;0,AND(IIIB!C36=0,IIIC1!C36=0,IIIC2!C36=0,IIID!C36=0)),"x",""))</f>
        <v/>
      </c>
    </row>
    <row r="37" spans="1:31" ht="26.1" hidden="1" customHeight="1">
      <c r="A37" s="413" t="s">
        <v>1243</v>
      </c>
      <c r="B37" s="414"/>
      <c r="C37" s="412"/>
      <c r="D37" s="412"/>
      <c r="E37" s="412"/>
      <c r="F37" s="489"/>
      <c r="G37" s="414"/>
      <c r="H37" s="489"/>
      <c r="I37" s="414"/>
      <c r="J37" s="489"/>
      <c r="K37" s="412"/>
      <c r="L37" s="488"/>
      <c r="M37" s="412"/>
      <c r="N37" s="488"/>
      <c r="O37" s="412"/>
      <c r="P37" s="489"/>
      <c r="Q37" s="414"/>
      <c r="R37" s="414"/>
      <c r="S37" s="414"/>
      <c r="T37" s="489"/>
      <c r="U37" s="414"/>
      <c r="V37" s="489"/>
      <c r="W37" s="414"/>
      <c r="X37" s="489"/>
      <c r="Y37" s="659"/>
      <c r="Z37" s="686"/>
      <c r="AA37" s="659"/>
      <c r="AB37" s="659"/>
      <c r="AC37" s="664"/>
      <c r="AD37" s="135" t="str">
        <f t="shared" si="0"/>
        <v/>
      </c>
      <c r="AE37" s="135" t="str">
        <f>IF(AND(AC37=0,AND(IIIB!C37=0,IIIC1!C37=0,IIIC2!C37=0,IIID!C37=0)),"",IF(AND(AC37&gt;0,AND(IIIB!C37=0,IIIC1!C37=0,IIIC2!C37=0,IIID!C37=0)),"x",""))</f>
        <v/>
      </c>
    </row>
    <row r="38" spans="1:31" ht="26.1" hidden="1" customHeight="1">
      <c r="A38" s="413" t="s">
        <v>1244</v>
      </c>
      <c r="B38" s="414"/>
      <c r="C38" s="412"/>
      <c r="D38" s="412"/>
      <c r="E38" s="412"/>
      <c r="F38" s="489"/>
      <c r="G38" s="414"/>
      <c r="H38" s="489"/>
      <c r="I38" s="414"/>
      <c r="J38" s="489"/>
      <c r="K38" s="412"/>
      <c r="L38" s="488"/>
      <c r="M38" s="412"/>
      <c r="N38" s="488"/>
      <c r="O38" s="412"/>
      <c r="P38" s="489"/>
      <c r="Q38" s="414"/>
      <c r="R38" s="414"/>
      <c r="S38" s="414"/>
      <c r="T38" s="489"/>
      <c r="U38" s="414"/>
      <c r="V38" s="489"/>
      <c r="W38" s="414"/>
      <c r="X38" s="489"/>
      <c r="Y38" s="659"/>
      <c r="Z38" s="686"/>
      <c r="AA38" s="659"/>
      <c r="AB38" s="659"/>
      <c r="AC38" s="664"/>
      <c r="AD38" s="135" t="str">
        <f t="shared" si="0"/>
        <v/>
      </c>
      <c r="AE38" s="135" t="str">
        <f>IF(AND(AC38=0,AND(IIIB!C38=0,IIIC1!C38=0,IIIC2!C38=0,IIID!C38=0)),"",IF(AND(AC38&gt;0,AND(IIIB!C38=0,IIIC1!C38=0,IIIC2!C38=0,IIID!C38=0)),"x",""))</f>
        <v/>
      </c>
    </row>
    <row r="39" spans="1:31" ht="26.1" customHeight="1">
      <c r="A39" s="675" t="s">
        <v>844</v>
      </c>
      <c r="B39" s="414"/>
      <c r="C39" s="414"/>
      <c r="D39" s="414"/>
      <c r="E39" s="414"/>
      <c r="F39" s="489"/>
      <c r="G39" s="414"/>
      <c r="H39" s="489"/>
      <c r="I39" s="414"/>
      <c r="J39" s="489"/>
      <c r="K39" s="414"/>
      <c r="L39" s="489"/>
      <c r="M39" s="414"/>
      <c r="N39" s="489"/>
      <c r="O39" s="414"/>
      <c r="P39" s="423"/>
      <c r="Q39" s="632"/>
      <c r="R39" s="414"/>
      <c r="S39" s="414"/>
      <c r="T39" s="489"/>
      <c r="U39" s="414"/>
      <c r="V39" s="423"/>
      <c r="W39" s="632"/>
      <c r="X39" s="423"/>
      <c r="Y39" s="632"/>
      <c r="Z39" s="559">
        <f t="shared" ref="Z39:Z48" si="1">B39+D39+F39+J39+L39+N39+P39+R39+T39+X39</f>
        <v>0</v>
      </c>
      <c r="AA39" s="558">
        <f t="shared" ref="AA39:AA48" si="2">Z39+H39</f>
        <v>0</v>
      </c>
      <c r="AB39" s="562">
        <f t="shared" ref="AB39:AB48" si="3">C39+E39+G39+K39+M39+O39+Q39+S39+U39+Y39</f>
        <v>0</v>
      </c>
      <c r="AC39" s="563">
        <f t="shared" ref="AC39:AC48" si="4">AB39+I39</f>
        <v>0</v>
      </c>
      <c r="AD39" s="135" t="str">
        <f t="shared" si="0"/>
        <v/>
      </c>
      <c r="AE39" s="135" t="str">
        <f>IF(AND(AC39=0,AND(IIIB!C39=0,IIIC1!C39=0,IIIC2!C39=0,IIID!C39=0)),"",IF(AND(AC39&gt;0,AND(IIIB!C39=0,IIIC1!C39=0,IIIC2!C39=0,IIID!C39=0)),"x",""))</f>
        <v/>
      </c>
    </row>
    <row r="40" spans="1:31" ht="26.1" customHeight="1">
      <c r="A40" s="675" t="s">
        <v>849</v>
      </c>
      <c r="B40" s="414"/>
      <c r="C40" s="414"/>
      <c r="D40" s="414"/>
      <c r="E40" s="414"/>
      <c r="F40" s="489"/>
      <c r="G40" s="414"/>
      <c r="H40" s="489"/>
      <c r="I40" s="414"/>
      <c r="J40" s="489"/>
      <c r="K40" s="414"/>
      <c r="L40" s="489"/>
      <c r="M40" s="414"/>
      <c r="N40" s="489"/>
      <c r="O40" s="414"/>
      <c r="P40" s="423"/>
      <c r="Q40" s="632"/>
      <c r="R40" s="414"/>
      <c r="S40" s="414"/>
      <c r="T40" s="489"/>
      <c r="U40" s="414"/>
      <c r="V40" s="423"/>
      <c r="W40" s="632"/>
      <c r="X40" s="423"/>
      <c r="Y40" s="632"/>
      <c r="Z40" s="559">
        <f t="shared" si="1"/>
        <v>0</v>
      </c>
      <c r="AA40" s="558">
        <f t="shared" si="2"/>
        <v>0</v>
      </c>
      <c r="AB40" s="562">
        <f t="shared" si="3"/>
        <v>0</v>
      </c>
      <c r="AC40" s="563">
        <f t="shared" si="4"/>
        <v>0</v>
      </c>
      <c r="AD40" s="135" t="str">
        <f t="shared" si="0"/>
        <v/>
      </c>
      <c r="AE40" s="135" t="str">
        <f>IF(AND(AC40=0,AND(IIIB!C40=0,IIIC1!C40=0,IIIC2!C40=0,IIID!C40=0)),"",IF(AND(AC40&gt;0,AND(IIIB!C40=0,IIIC1!C40=0,IIIC2!C40=0,IIID!C40=0)),"x",""))</f>
        <v/>
      </c>
    </row>
    <row r="41" spans="1:31" ht="26.1" customHeight="1">
      <c r="A41" s="675" t="s">
        <v>859</v>
      </c>
      <c r="B41" s="414"/>
      <c r="C41" s="414"/>
      <c r="D41" s="414"/>
      <c r="E41" s="414"/>
      <c r="F41" s="489"/>
      <c r="G41" s="414"/>
      <c r="H41" s="489"/>
      <c r="I41" s="414"/>
      <c r="J41" s="489"/>
      <c r="K41" s="414"/>
      <c r="L41" s="489"/>
      <c r="M41" s="414"/>
      <c r="N41" s="489"/>
      <c r="O41" s="414"/>
      <c r="P41" s="423"/>
      <c r="Q41" s="632"/>
      <c r="R41" s="414"/>
      <c r="S41" s="414"/>
      <c r="T41" s="489"/>
      <c r="U41" s="414"/>
      <c r="V41" s="423"/>
      <c r="W41" s="632"/>
      <c r="X41" s="423"/>
      <c r="Y41" s="632"/>
      <c r="Z41" s="559">
        <f t="shared" si="1"/>
        <v>0</v>
      </c>
      <c r="AA41" s="558">
        <f t="shared" si="2"/>
        <v>0</v>
      </c>
      <c r="AB41" s="562">
        <f t="shared" si="3"/>
        <v>0</v>
      </c>
      <c r="AC41" s="563">
        <f t="shared" si="4"/>
        <v>0</v>
      </c>
      <c r="AD41" s="135" t="str">
        <f t="shared" si="0"/>
        <v/>
      </c>
      <c r="AE41" s="135" t="str">
        <f>IF(AND(AC41=0,AND(IIIB!C41=0,IIIC1!C41=0,IIIC2!C41=0,IIID!C41=0)),"",IF(AND(AC41&gt;0,AND(IIIB!C41=0,IIIC1!C41=0,IIIC2!C41=0,IIID!C41=0)),"x",""))</f>
        <v/>
      </c>
    </row>
    <row r="42" spans="1:31" ht="26.1" customHeight="1">
      <c r="A42" s="675" t="s">
        <v>871</v>
      </c>
      <c r="B42" s="414"/>
      <c r="C42" s="414"/>
      <c r="D42" s="414"/>
      <c r="E42" s="414"/>
      <c r="F42" s="489"/>
      <c r="G42" s="414"/>
      <c r="H42" s="489"/>
      <c r="I42" s="414"/>
      <c r="J42" s="489"/>
      <c r="K42" s="414"/>
      <c r="L42" s="489"/>
      <c r="M42" s="414"/>
      <c r="N42" s="489"/>
      <c r="O42" s="414"/>
      <c r="P42" s="423"/>
      <c r="Q42" s="632"/>
      <c r="R42" s="414"/>
      <c r="S42" s="414"/>
      <c r="T42" s="489"/>
      <c r="U42" s="414"/>
      <c r="V42" s="423"/>
      <c r="W42" s="632"/>
      <c r="X42" s="423"/>
      <c r="Y42" s="632"/>
      <c r="Z42" s="559">
        <f t="shared" si="1"/>
        <v>0</v>
      </c>
      <c r="AA42" s="558">
        <f t="shared" si="2"/>
        <v>0</v>
      </c>
      <c r="AB42" s="562">
        <f t="shared" si="3"/>
        <v>0</v>
      </c>
      <c r="AC42" s="563">
        <f t="shared" si="4"/>
        <v>0</v>
      </c>
      <c r="AD42" s="135" t="str">
        <f t="shared" si="0"/>
        <v/>
      </c>
      <c r="AE42" s="135" t="str">
        <f>IF(AND(AC42=0,AND(IIIB!C42=0,IIIC1!C42=0,IIIC2!C42=0,IIID!C42=0)),"",IF(AND(AC42&gt;0,AND(IIIB!C42=0,IIIC1!C42=0,IIIC2!C42=0,IIID!C42=0)),"x",""))</f>
        <v/>
      </c>
    </row>
    <row r="43" spans="1:31" ht="26.1" customHeight="1">
      <c r="A43" s="675" t="s">
        <v>1245</v>
      </c>
      <c r="B43" s="414"/>
      <c r="C43" s="414"/>
      <c r="D43" s="414"/>
      <c r="E43" s="414"/>
      <c r="F43" s="489"/>
      <c r="G43" s="414"/>
      <c r="H43" s="489"/>
      <c r="I43" s="414"/>
      <c r="J43" s="489"/>
      <c r="K43" s="414"/>
      <c r="L43" s="489"/>
      <c r="M43" s="414"/>
      <c r="N43" s="489"/>
      <c r="O43" s="414"/>
      <c r="P43" s="423"/>
      <c r="Q43" s="632"/>
      <c r="R43" s="414"/>
      <c r="S43" s="414"/>
      <c r="T43" s="489"/>
      <c r="U43" s="414"/>
      <c r="V43" s="423"/>
      <c r="W43" s="632"/>
      <c r="X43" s="423"/>
      <c r="Y43" s="632"/>
      <c r="Z43" s="559">
        <f t="shared" si="1"/>
        <v>0</v>
      </c>
      <c r="AA43" s="558">
        <f t="shared" si="2"/>
        <v>0</v>
      </c>
      <c r="AB43" s="562">
        <f t="shared" si="3"/>
        <v>0</v>
      </c>
      <c r="AC43" s="563">
        <f t="shared" si="4"/>
        <v>0</v>
      </c>
      <c r="AD43" s="135" t="str">
        <f t="shared" si="0"/>
        <v/>
      </c>
      <c r="AE43" s="135" t="str">
        <f>IF(AND(AC43=0,AND(IIIB!C43=0,IIIC1!C43=0,IIIC2!C43=0,IIID!C43=0)),"",IF(AND(AC43&gt;0,AND(IIIB!C43=0,IIIC1!C43=0,IIIC2!C43=0,IIID!C43=0)),"x",""))</f>
        <v/>
      </c>
    </row>
    <row r="44" spans="1:31" ht="26.1" customHeight="1">
      <c r="A44" s="675" t="s">
        <v>1246</v>
      </c>
      <c r="B44" s="414"/>
      <c r="C44" s="414"/>
      <c r="D44" s="414"/>
      <c r="E44" s="414"/>
      <c r="F44" s="489"/>
      <c r="G44" s="414"/>
      <c r="H44" s="489"/>
      <c r="I44" s="414"/>
      <c r="J44" s="489"/>
      <c r="K44" s="414"/>
      <c r="L44" s="489"/>
      <c r="M44" s="414"/>
      <c r="N44" s="489"/>
      <c r="O44" s="414"/>
      <c r="P44" s="423"/>
      <c r="Q44" s="632"/>
      <c r="R44" s="414"/>
      <c r="S44" s="414"/>
      <c r="T44" s="489"/>
      <c r="U44" s="414"/>
      <c r="V44" s="423"/>
      <c r="W44" s="632"/>
      <c r="X44" s="423"/>
      <c r="Y44" s="632"/>
      <c r="Z44" s="559">
        <f t="shared" si="1"/>
        <v>0</v>
      </c>
      <c r="AA44" s="558">
        <f t="shared" si="2"/>
        <v>0</v>
      </c>
      <c r="AB44" s="562">
        <f t="shared" si="3"/>
        <v>0</v>
      </c>
      <c r="AC44" s="563">
        <f t="shared" si="4"/>
        <v>0</v>
      </c>
      <c r="AD44" s="135" t="str">
        <f t="shared" si="0"/>
        <v/>
      </c>
      <c r="AE44" s="135" t="str">
        <f>IF(AND(AC44=0,AND(IIIB!C44=0,IIIC1!C44=0,IIIC2!C44=0,IIID!C44=0)),"",IF(AND(AC44&gt;0,AND(IIIB!C44=0,IIIC1!C44=0,IIIC2!C44=0,IIID!C44=0)),"x",""))</f>
        <v/>
      </c>
    </row>
    <row r="45" spans="1:31" ht="26.1" customHeight="1">
      <c r="A45" s="675" t="s">
        <v>1247</v>
      </c>
      <c r="B45" s="414"/>
      <c r="C45" s="414"/>
      <c r="D45" s="414"/>
      <c r="E45" s="414"/>
      <c r="F45" s="489"/>
      <c r="G45" s="414"/>
      <c r="H45" s="489"/>
      <c r="I45" s="414"/>
      <c r="J45" s="489"/>
      <c r="K45" s="414"/>
      <c r="L45" s="489"/>
      <c r="M45" s="414"/>
      <c r="N45" s="489"/>
      <c r="O45" s="414"/>
      <c r="P45" s="423"/>
      <c r="Q45" s="632"/>
      <c r="R45" s="414"/>
      <c r="S45" s="414"/>
      <c r="T45" s="489"/>
      <c r="U45" s="414"/>
      <c r="V45" s="423"/>
      <c r="W45" s="632"/>
      <c r="X45" s="423"/>
      <c r="Y45" s="632"/>
      <c r="Z45" s="559">
        <f t="shared" si="1"/>
        <v>0</v>
      </c>
      <c r="AA45" s="558">
        <f t="shared" si="2"/>
        <v>0</v>
      </c>
      <c r="AB45" s="562">
        <f t="shared" si="3"/>
        <v>0</v>
      </c>
      <c r="AC45" s="563">
        <f t="shared" si="4"/>
        <v>0</v>
      </c>
      <c r="AD45" s="135" t="str">
        <f t="shared" si="0"/>
        <v/>
      </c>
      <c r="AE45" s="135" t="str">
        <f>IF(AND(AC45=0,AND(IIIB!C45=0,IIIC1!C45=0,IIIC2!C45=0,IIID!C45=0)),"",IF(AND(AC45&gt;0,AND(IIIB!C45=0,IIIC1!C45=0,IIIC2!C45=0,IIID!C45=0)),"x",""))</f>
        <v/>
      </c>
    </row>
    <row r="46" spans="1:31" ht="26.1" customHeight="1">
      <c r="A46" s="675" t="s">
        <v>902</v>
      </c>
      <c r="B46" s="414"/>
      <c r="C46" s="414"/>
      <c r="D46" s="414"/>
      <c r="E46" s="414"/>
      <c r="F46" s="489"/>
      <c r="G46" s="414"/>
      <c r="H46" s="489"/>
      <c r="I46" s="414"/>
      <c r="J46" s="489"/>
      <c r="K46" s="414"/>
      <c r="L46" s="489"/>
      <c r="M46" s="414"/>
      <c r="N46" s="489"/>
      <c r="O46" s="414"/>
      <c r="P46" s="423"/>
      <c r="Q46" s="632"/>
      <c r="R46" s="414"/>
      <c r="S46" s="414"/>
      <c r="T46" s="489"/>
      <c r="U46" s="414"/>
      <c r="V46" s="423"/>
      <c r="W46" s="632"/>
      <c r="X46" s="423"/>
      <c r="Y46" s="632"/>
      <c r="Z46" s="559">
        <f t="shared" si="1"/>
        <v>0</v>
      </c>
      <c r="AA46" s="558">
        <f t="shared" si="2"/>
        <v>0</v>
      </c>
      <c r="AB46" s="562">
        <f t="shared" si="3"/>
        <v>0</v>
      </c>
      <c r="AC46" s="563">
        <f t="shared" si="4"/>
        <v>0</v>
      </c>
      <c r="AD46" s="135" t="str">
        <f t="shared" si="0"/>
        <v/>
      </c>
      <c r="AE46" s="135" t="str">
        <f>IF(AND(AC46=0,AND(IIIB!C46=0,IIIC1!C46=0,IIIC2!C46=0,IIID!C46=0)),"",IF(AND(AC46&gt;0,AND(IIIB!C46=0,IIIC1!C46=0,IIIC2!C46=0,IIID!C46=0)),"x",""))</f>
        <v/>
      </c>
    </row>
    <row r="47" spans="1:31" ht="26.1" customHeight="1">
      <c r="A47" s="675" t="s">
        <v>1248</v>
      </c>
      <c r="B47" s="414"/>
      <c r="C47" s="414"/>
      <c r="D47" s="414"/>
      <c r="E47" s="414"/>
      <c r="F47" s="489"/>
      <c r="G47" s="414"/>
      <c r="H47" s="489"/>
      <c r="I47" s="414"/>
      <c r="J47" s="489"/>
      <c r="K47" s="414"/>
      <c r="L47" s="489"/>
      <c r="M47" s="414"/>
      <c r="N47" s="489"/>
      <c r="O47" s="414"/>
      <c r="P47" s="423"/>
      <c r="Q47" s="632"/>
      <c r="R47" s="414"/>
      <c r="S47" s="414"/>
      <c r="T47" s="489"/>
      <c r="U47" s="414"/>
      <c r="V47" s="423"/>
      <c r="W47" s="632"/>
      <c r="X47" s="423"/>
      <c r="Y47" s="632"/>
      <c r="Z47" s="559">
        <f t="shared" si="1"/>
        <v>0</v>
      </c>
      <c r="AA47" s="558">
        <f t="shared" si="2"/>
        <v>0</v>
      </c>
      <c r="AB47" s="562">
        <f t="shared" si="3"/>
        <v>0</v>
      </c>
      <c r="AC47" s="563">
        <f t="shared" si="4"/>
        <v>0</v>
      </c>
      <c r="AD47" s="135" t="str">
        <f t="shared" si="0"/>
        <v/>
      </c>
      <c r="AE47" s="135" t="str">
        <f>IF(AND(AC47=0,AND(IIIB!C47=0,IIIC1!C47=0,IIIC2!C47=0,IIID!C47=0)),"",IF(AND(AC47&gt;0,AND(IIIB!C47=0,IIIC1!C47=0,IIIC2!C47=0,IIID!C47=0)),"x",""))</f>
        <v/>
      </c>
    </row>
    <row r="48" spans="1:31" ht="26.1" customHeight="1">
      <c r="A48" s="415" t="s">
        <v>1453</v>
      </c>
      <c r="B48" s="414"/>
      <c r="C48" s="414"/>
      <c r="D48" s="414"/>
      <c r="E48" s="414"/>
      <c r="F48" s="489"/>
      <c r="G48" s="414"/>
      <c r="H48" s="489"/>
      <c r="I48" s="414"/>
      <c r="J48" s="414"/>
      <c r="K48" s="414"/>
      <c r="L48" s="414"/>
      <c r="M48" s="414"/>
      <c r="N48" s="414"/>
      <c r="O48" s="414"/>
      <c r="P48" s="414"/>
      <c r="Q48" s="414"/>
      <c r="R48" s="414"/>
      <c r="S48" s="414"/>
      <c r="T48" s="414"/>
      <c r="U48" s="414"/>
      <c r="V48" s="414"/>
      <c r="W48" s="414"/>
      <c r="X48" s="414"/>
      <c r="Y48" s="414"/>
      <c r="Z48" s="559">
        <f t="shared" si="1"/>
        <v>0</v>
      </c>
      <c r="AA48" s="558">
        <f t="shared" si="2"/>
        <v>0</v>
      </c>
      <c r="AB48" s="562">
        <f t="shared" si="3"/>
        <v>0</v>
      </c>
      <c r="AC48" s="563">
        <f t="shared" si="4"/>
        <v>0</v>
      </c>
      <c r="AD48" s="135" t="str">
        <f t="shared" si="0"/>
        <v/>
      </c>
      <c r="AE48" s="135" t="str">
        <f>IF(AND(AC48=0,AND(IIIB!C48=0,IIIC1!C48=0,IIIC2!C48=0,IIID!C48=0)),"",IF(AND(AC48&gt;0,AND(IIIB!C48=0,IIIC1!C48=0,IIIC2!C48=0,IIID!C48=0)),"x",""))</f>
        <v/>
      </c>
    </row>
    <row r="49" spans="1:31" ht="26.1" hidden="1" customHeight="1">
      <c r="A49" s="131" t="s">
        <v>1249</v>
      </c>
      <c r="B49" s="414"/>
      <c r="C49" s="414"/>
      <c r="D49" s="414"/>
      <c r="E49" s="414"/>
      <c r="F49" s="489"/>
      <c r="G49" s="414"/>
      <c r="H49" s="489"/>
      <c r="I49" s="414"/>
      <c r="J49" s="489"/>
      <c r="K49" s="414"/>
      <c r="L49" s="489"/>
      <c r="M49" s="414"/>
      <c r="N49" s="489"/>
      <c r="O49" s="414"/>
      <c r="P49" s="489"/>
      <c r="Q49" s="414"/>
      <c r="R49" s="414"/>
      <c r="S49" s="414"/>
      <c r="T49" s="489"/>
      <c r="U49" s="414"/>
      <c r="V49" s="489"/>
      <c r="W49" s="414"/>
      <c r="X49" s="489"/>
      <c r="Y49" s="659"/>
      <c r="Z49" s="686"/>
      <c r="AA49" s="659"/>
      <c r="AB49" s="659"/>
      <c r="AC49" s="664"/>
      <c r="AD49" s="135" t="str">
        <f t="shared" si="0"/>
        <v/>
      </c>
      <c r="AE49" s="135" t="str">
        <f>IF(AND(AC49=0,AND(IIIB!C49=0,IIIC1!C49=0,IIIC2!C49=0,IIID!C49=0)),"",IF(AND(AC49&gt;0,AND(IIIB!C49=0,IIIC1!C49=0,IIIC2!C49=0,IIID!C49=0)),"x",""))</f>
        <v/>
      </c>
    </row>
    <row r="50" spans="1:31" ht="26.1" hidden="1" customHeight="1">
      <c r="A50" s="131" t="s">
        <v>1250</v>
      </c>
      <c r="B50" s="414"/>
      <c r="C50" s="414"/>
      <c r="D50" s="414"/>
      <c r="E50" s="414"/>
      <c r="F50" s="489"/>
      <c r="G50" s="414"/>
      <c r="H50" s="489"/>
      <c r="I50" s="414"/>
      <c r="J50" s="489"/>
      <c r="K50" s="414"/>
      <c r="L50" s="489"/>
      <c r="M50" s="414"/>
      <c r="N50" s="489"/>
      <c r="O50" s="414"/>
      <c r="P50" s="489"/>
      <c r="Q50" s="414"/>
      <c r="R50" s="414"/>
      <c r="S50" s="414"/>
      <c r="T50" s="489"/>
      <c r="U50" s="414"/>
      <c r="V50" s="489"/>
      <c r="W50" s="414"/>
      <c r="X50" s="489"/>
      <c r="Y50" s="659"/>
      <c r="Z50" s="686"/>
      <c r="AA50" s="659"/>
      <c r="AB50" s="659"/>
      <c r="AC50" s="664"/>
      <c r="AD50" s="135" t="str">
        <f t="shared" si="0"/>
        <v/>
      </c>
      <c r="AE50" s="135" t="str">
        <f>IF(AND(AC50=0,AND(IIIB!C50=0,IIIC1!C50=0,IIIC2!C50=0,IIID!C50=0)),"",IF(AND(AC50&gt;0,AND(IIIB!C50=0,IIIC1!C50=0,IIIC2!C50=0,IIID!C50=0)),"x",""))</f>
        <v/>
      </c>
    </row>
    <row r="51" spans="1:31" ht="26.1" hidden="1" customHeight="1">
      <c r="A51" s="131" t="s">
        <v>1251</v>
      </c>
      <c r="B51" s="414"/>
      <c r="C51" s="414"/>
      <c r="D51" s="414"/>
      <c r="E51" s="414"/>
      <c r="F51" s="489"/>
      <c r="G51" s="414"/>
      <c r="H51" s="489"/>
      <c r="I51" s="414"/>
      <c r="J51" s="489"/>
      <c r="K51" s="414"/>
      <c r="L51" s="489"/>
      <c r="M51" s="414"/>
      <c r="N51" s="489"/>
      <c r="O51" s="414"/>
      <c r="P51" s="489"/>
      <c r="Q51" s="414"/>
      <c r="R51" s="414"/>
      <c r="S51" s="414"/>
      <c r="T51" s="489"/>
      <c r="U51" s="414"/>
      <c r="V51" s="489"/>
      <c r="W51" s="414"/>
      <c r="X51" s="489"/>
      <c r="Y51" s="659"/>
      <c r="Z51" s="686"/>
      <c r="AA51" s="659"/>
      <c r="AB51" s="659"/>
      <c r="AC51" s="664"/>
      <c r="AD51" s="135" t="str">
        <f t="shared" si="0"/>
        <v/>
      </c>
      <c r="AE51" s="135" t="str">
        <f>IF(AND(AC51=0,AND(IIIB!C51=0,IIIC1!C51=0,IIIC2!C51=0,IIID!C51=0)),"",IF(AND(AC51&gt;0,AND(IIIB!C51=0,IIIC1!C51=0,IIIC2!C51=0,IIID!C51=0)),"x",""))</f>
        <v/>
      </c>
    </row>
    <row r="52" spans="1:31" ht="26.1" hidden="1" customHeight="1">
      <c r="A52" s="131" t="s">
        <v>1252</v>
      </c>
      <c r="B52" s="414"/>
      <c r="C52" s="414"/>
      <c r="D52" s="414"/>
      <c r="E52" s="414"/>
      <c r="F52" s="489"/>
      <c r="G52" s="414"/>
      <c r="H52" s="489"/>
      <c r="I52" s="414"/>
      <c r="J52" s="489"/>
      <c r="K52" s="414"/>
      <c r="L52" s="489"/>
      <c r="M52" s="414"/>
      <c r="N52" s="489"/>
      <c r="O52" s="414"/>
      <c r="P52" s="414"/>
      <c r="Q52" s="414"/>
      <c r="R52" s="414"/>
      <c r="S52" s="414"/>
      <c r="T52" s="489"/>
      <c r="U52" s="414"/>
      <c r="V52" s="489"/>
      <c r="W52" s="414"/>
      <c r="X52" s="489"/>
      <c r="Y52" s="659"/>
      <c r="Z52" s="686"/>
      <c r="AA52" s="659"/>
      <c r="AB52" s="659"/>
      <c r="AC52" s="664"/>
      <c r="AD52" s="135" t="str">
        <f t="shared" si="0"/>
        <v/>
      </c>
      <c r="AE52" s="135" t="str">
        <f>IF(AND(AC52=0,AND(IIIB!C52=0,IIIC1!C52=0,IIIC2!C52=0,IIID!C52=0)),"",IF(AND(AC52&gt;0,AND(IIIB!C52=0,IIIC1!C52=0,IIIC2!C52=0,IIID!C52=0)),"x",""))</f>
        <v/>
      </c>
    </row>
    <row r="53" spans="1:31" ht="26.1" hidden="1" customHeight="1">
      <c r="A53" s="131" t="s">
        <v>1253</v>
      </c>
      <c r="B53" s="414"/>
      <c r="C53" s="414"/>
      <c r="D53" s="414"/>
      <c r="E53" s="414"/>
      <c r="F53" s="489"/>
      <c r="G53" s="414"/>
      <c r="H53" s="489"/>
      <c r="I53" s="414"/>
      <c r="J53" s="489"/>
      <c r="K53" s="414"/>
      <c r="L53" s="489"/>
      <c r="M53" s="414"/>
      <c r="N53" s="489"/>
      <c r="O53" s="414"/>
      <c r="P53" s="414"/>
      <c r="Q53" s="414"/>
      <c r="R53" s="414"/>
      <c r="S53" s="414"/>
      <c r="T53" s="489"/>
      <c r="U53" s="414"/>
      <c r="V53" s="489"/>
      <c r="W53" s="414"/>
      <c r="X53" s="489"/>
      <c r="Y53" s="659"/>
      <c r="Z53" s="686"/>
      <c r="AA53" s="659"/>
      <c r="AB53" s="659"/>
      <c r="AC53" s="664"/>
      <c r="AD53" s="135" t="str">
        <f t="shared" si="0"/>
        <v/>
      </c>
      <c r="AE53" s="135" t="str">
        <f>IF(AND(AC53=0,AND(IIIB!C53=0,IIIC1!C53=0,IIIC2!C53=0,IIID!C53=0)),"",IF(AND(AC53&gt;0,AND(IIIB!C53=0,IIIC1!C53=0,IIIC2!C53=0,IIID!C53=0)),"x",""))</f>
        <v/>
      </c>
    </row>
    <row r="54" spans="1:31" ht="26.1" hidden="1" customHeight="1">
      <c r="A54" s="131" t="s">
        <v>1254</v>
      </c>
      <c r="B54" s="414"/>
      <c r="C54" s="414"/>
      <c r="D54" s="414"/>
      <c r="E54" s="414"/>
      <c r="F54" s="489"/>
      <c r="G54" s="414"/>
      <c r="H54" s="489"/>
      <c r="I54" s="414"/>
      <c r="J54" s="489"/>
      <c r="K54" s="414"/>
      <c r="L54" s="489"/>
      <c r="M54" s="414"/>
      <c r="N54" s="489"/>
      <c r="O54" s="414"/>
      <c r="P54" s="414"/>
      <c r="Q54" s="414"/>
      <c r="R54" s="414"/>
      <c r="S54" s="414"/>
      <c r="T54" s="489"/>
      <c r="U54" s="414"/>
      <c r="V54" s="489"/>
      <c r="W54" s="414"/>
      <c r="X54" s="489"/>
      <c r="Y54" s="659"/>
      <c r="Z54" s="686"/>
      <c r="AA54" s="659"/>
      <c r="AB54" s="659"/>
      <c r="AC54" s="664"/>
      <c r="AD54" s="135" t="str">
        <f t="shared" si="0"/>
        <v/>
      </c>
      <c r="AE54" s="135" t="str">
        <f>IF(AND(AC54=0,AND(IIIB!C54=0,IIIC1!C54=0,IIIC2!C54=0,IIID!C54=0)),"",IF(AND(AC54&gt;0,AND(IIIB!C54=0,IIIC1!C54=0,IIIC2!C54=0,IIID!C54=0)),"x",""))</f>
        <v/>
      </c>
    </row>
    <row r="55" spans="1:31" ht="26.1" hidden="1" customHeight="1">
      <c r="A55" s="131" t="s">
        <v>1255</v>
      </c>
      <c r="B55" s="414"/>
      <c r="C55" s="414"/>
      <c r="D55" s="414"/>
      <c r="E55" s="414"/>
      <c r="F55" s="489"/>
      <c r="G55" s="414"/>
      <c r="H55" s="489"/>
      <c r="I55" s="414"/>
      <c r="J55" s="489"/>
      <c r="K55" s="414"/>
      <c r="L55" s="489"/>
      <c r="M55" s="414"/>
      <c r="N55" s="489"/>
      <c r="O55" s="414"/>
      <c r="P55" s="414"/>
      <c r="Q55" s="414"/>
      <c r="R55" s="414"/>
      <c r="S55" s="414"/>
      <c r="T55" s="489"/>
      <c r="U55" s="414"/>
      <c r="V55" s="489"/>
      <c r="W55" s="414"/>
      <c r="X55" s="489"/>
      <c r="Y55" s="659"/>
      <c r="Z55" s="686"/>
      <c r="AA55" s="659"/>
      <c r="AB55" s="659"/>
      <c r="AC55" s="664"/>
      <c r="AD55" s="135" t="str">
        <f t="shared" si="0"/>
        <v/>
      </c>
      <c r="AE55" s="135" t="str">
        <f>IF(AND(AC55=0,AND(IIIB!C55=0,IIIC1!C55=0,IIIC2!C55=0,IIID!C55=0)),"",IF(AND(AC55&gt;0,AND(IIIB!C55=0,IIIC1!C55=0,IIIC2!C55=0,IIID!C55=0)),"x",""))</f>
        <v/>
      </c>
    </row>
    <row r="56" spans="1:31" ht="26.1" hidden="1" customHeight="1">
      <c r="A56" s="131" t="s">
        <v>1256</v>
      </c>
      <c r="B56" s="424"/>
      <c r="C56" s="414"/>
      <c r="D56" s="414"/>
      <c r="E56" s="414"/>
      <c r="F56" s="489"/>
      <c r="G56" s="414"/>
      <c r="H56" s="489"/>
      <c r="I56" s="414"/>
      <c r="J56" s="489"/>
      <c r="K56" s="414"/>
      <c r="L56" s="489"/>
      <c r="M56" s="414"/>
      <c r="N56" s="489"/>
      <c r="O56" s="414"/>
      <c r="P56" s="414"/>
      <c r="Q56" s="414"/>
      <c r="R56" s="489"/>
      <c r="S56" s="414"/>
      <c r="T56" s="489"/>
      <c r="U56" s="414"/>
      <c r="V56" s="489"/>
      <c r="W56" s="414"/>
      <c r="X56" s="489"/>
      <c r="Y56" s="659"/>
      <c r="Z56" s="686"/>
      <c r="AA56" s="659"/>
      <c r="AB56" s="659"/>
      <c r="AC56" s="664"/>
      <c r="AD56" s="135" t="str">
        <f t="shared" si="0"/>
        <v/>
      </c>
      <c r="AE56" s="135" t="str">
        <f>IF(AND(AC56=0,AND(IIIB!C56=0,IIIC1!C56=0,IIIC2!C56=0,IIID!C56=0)),"",IF(AND(AC56&gt;0,AND(IIIB!C56=0,IIIC1!C56=0,IIIC2!C56=0,IIID!C56=0)),"x",""))</f>
        <v/>
      </c>
    </row>
    <row r="57" spans="1:31" ht="26.1" hidden="1" customHeight="1">
      <c r="A57" s="131" t="s">
        <v>1257</v>
      </c>
      <c r="B57" s="424"/>
      <c r="C57" s="414"/>
      <c r="D57" s="414"/>
      <c r="E57" s="414"/>
      <c r="F57" s="489"/>
      <c r="G57" s="414"/>
      <c r="H57" s="489"/>
      <c r="I57" s="414"/>
      <c r="J57" s="489"/>
      <c r="K57" s="414"/>
      <c r="L57" s="489"/>
      <c r="M57" s="414"/>
      <c r="N57" s="489"/>
      <c r="O57" s="414"/>
      <c r="P57" s="414"/>
      <c r="Q57" s="414"/>
      <c r="R57" s="489"/>
      <c r="S57" s="414"/>
      <c r="T57" s="489"/>
      <c r="U57" s="414"/>
      <c r="V57" s="489"/>
      <c r="W57" s="414"/>
      <c r="X57" s="489"/>
      <c r="Y57" s="659"/>
      <c r="Z57" s="686"/>
      <c r="AA57" s="659"/>
      <c r="AB57" s="659"/>
      <c r="AC57" s="664"/>
      <c r="AD57" s="135" t="str">
        <f t="shared" si="0"/>
        <v/>
      </c>
      <c r="AE57" s="135" t="str">
        <f>IF(AND(AC57=0,AND(IIIB!C57=0,IIIC1!C57=0,IIIC2!C57=0,IIID!C57=0)),"",IF(AND(AC57&gt;0,AND(IIIB!C57=0,IIIC1!C57=0,IIIC2!C57=0,IIID!C57=0)),"x",""))</f>
        <v/>
      </c>
    </row>
    <row r="58" spans="1:31" ht="26.1" hidden="1" customHeight="1">
      <c r="A58" s="131" t="s">
        <v>1258</v>
      </c>
      <c r="B58" s="424"/>
      <c r="C58" s="414"/>
      <c r="D58" s="414"/>
      <c r="E58" s="414"/>
      <c r="F58" s="489"/>
      <c r="G58" s="414"/>
      <c r="H58" s="489"/>
      <c r="I58" s="414"/>
      <c r="J58" s="489"/>
      <c r="K58" s="414"/>
      <c r="L58" s="489"/>
      <c r="M58" s="414"/>
      <c r="N58" s="489"/>
      <c r="O58" s="414"/>
      <c r="P58" s="414"/>
      <c r="Q58" s="414"/>
      <c r="R58" s="489"/>
      <c r="S58" s="414"/>
      <c r="T58" s="489"/>
      <c r="U58" s="414"/>
      <c r="V58" s="489"/>
      <c r="W58" s="414"/>
      <c r="X58" s="489"/>
      <c r="Y58" s="659"/>
      <c r="Z58" s="686"/>
      <c r="AA58" s="659"/>
      <c r="AB58" s="659"/>
      <c r="AC58" s="664"/>
      <c r="AD58" s="135" t="str">
        <f t="shared" si="0"/>
        <v/>
      </c>
      <c r="AE58" s="135" t="str">
        <f>IF(AND(AC58=0,AND(IIIB!C58=0,IIIC1!C58=0,IIIC2!C58=0,IIID!C58=0)),"",IF(AND(AC58&gt;0,AND(IIIB!C58=0,IIIC1!C58=0,IIIC2!C58=0,IIID!C58=0)),"x",""))</f>
        <v/>
      </c>
    </row>
    <row r="59" spans="1:31" ht="26.1" hidden="1" customHeight="1">
      <c r="A59" s="131" t="s">
        <v>1259</v>
      </c>
      <c r="B59" s="424"/>
      <c r="C59" s="414"/>
      <c r="D59" s="414"/>
      <c r="E59" s="414"/>
      <c r="F59" s="489"/>
      <c r="G59" s="414"/>
      <c r="H59" s="489"/>
      <c r="I59" s="414"/>
      <c r="J59" s="489"/>
      <c r="K59" s="414"/>
      <c r="L59" s="489"/>
      <c r="M59" s="414"/>
      <c r="N59" s="489"/>
      <c r="O59" s="414"/>
      <c r="P59" s="489"/>
      <c r="Q59" s="414"/>
      <c r="R59" s="489"/>
      <c r="S59" s="414"/>
      <c r="T59" s="489"/>
      <c r="U59" s="414"/>
      <c r="V59" s="489"/>
      <c r="W59" s="414"/>
      <c r="X59" s="489"/>
      <c r="Y59" s="659"/>
      <c r="Z59" s="686"/>
      <c r="AA59" s="659"/>
      <c r="AB59" s="659"/>
      <c r="AC59" s="664"/>
      <c r="AD59" s="135" t="str">
        <f t="shared" si="0"/>
        <v/>
      </c>
      <c r="AE59" s="135" t="str">
        <f>IF(AND(AC59=0,AND(IIIB!C59=0,IIIC1!C59=0,IIIC2!C59=0,IIID!C59=0)),"",IF(AND(AC59&gt;0,AND(IIIB!C59=0,IIIC1!C59=0,IIIC2!C59=0,IIID!C59=0)),"x",""))</f>
        <v/>
      </c>
    </row>
    <row r="60" spans="1:31" ht="26.1" hidden="1" customHeight="1">
      <c r="A60" s="424" t="s">
        <v>986</v>
      </c>
      <c r="B60" s="424"/>
      <c r="C60" s="414"/>
      <c r="D60" s="414"/>
      <c r="E60" s="414"/>
      <c r="F60" s="489"/>
      <c r="G60" s="414"/>
      <c r="H60" s="489"/>
      <c r="I60" s="414"/>
      <c r="J60" s="489"/>
      <c r="K60" s="414"/>
      <c r="L60" s="489"/>
      <c r="M60" s="414"/>
      <c r="N60" s="489"/>
      <c r="O60" s="414"/>
      <c r="P60" s="489"/>
      <c r="Q60" s="414"/>
      <c r="R60" s="489"/>
      <c r="S60" s="414"/>
      <c r="T60" s="489"/>
      <c r="U60" s="414"/>
      <c r="V60" s="489"/>
      <c r="W60" s="414"/>
      <c r="X60" s="489"/>
      <c r="Y60" s="659"/>
      <c r="Z60" s="686"/>
      <c r="AA60" s="659"/>
      <c r="AB60" s="659"/>
      <c r="AC60" s="664"/>
      <c r="AD60" s="135" t="str">
        <f t="shared" si="0"/>
        <v/>
      </c>
      <c r="AE60" s="135" t="str">
        <f>IF(AND(AC60=0,AND(IIIB!C60=0,IIIC1!C60=0,IIIC2!C60=0,IIID!C60=0)),"",IF(AND(AC60&gt;0,AND(IIIB!C60=0,IIIC1!C60=0,IIIC2!C60=0,IIID!C60=0)),"x",""))</f>
        <v/>
      </c>
    </row>
    <row r="61" spans="1:31" ht="26.1" hidden="1" customHeight="1">
      <c r="A61" s="424" t="s">
        <v>1170</v>
      </c>
      <c r="B61" s="424"/>
      <c r="C61" s="414"/>
      <c r="D61" s="414"/>
      <c r="E61" s="414"/>
      <c r="F61" s="489"/>
      <c r="G61" s="414"/>
      <c r="H61" s="489"/>
      <c r="I61" s="414"/>
      <c r="J61" s="489"/>
      <c r="K61" s="414"/>
      <c r="L61" s="489"/>
      <c r="M61" s="414"/>
      <c r="N61" s="489"/>
      <c r="O61" s="414"/>
      <c r="P61" s="489"/>
      <c r="Q61" s="414"/>
      <c r="R61" s="489"/>
      <c r="S61" s="414"/>
      <c r="T61" s="489"/>
      <c r="U61" s="414"/>
      <c r="V61" s="489"/>
      <c r="W61" s="414"/>
      <c r="X61" s="489"/>
      <c r="Y61" s="659"/>
      <c r="Z61" s="686"/>
      <c r="AA61" s="659"/>
      <c r="AB61" s="659"/>
      <c r="AC61" s="664"/>
      <c r="AD61" s="135" t="str">
        <f t="shared" si="0"/>
        <v/>
      </c>
      <c r="AE61" s="135" t="str">
        <f>IF(AND(AC61=0,AND(IIIB!C61=0,IIIC1!C61=0,IIIC2!C61=0,IIID!C61=0)),"",IF(AND(AC61&gt;0,AND(IIIB!C61=0,IIIC1!C61=0,IIIC2!C61=0,IIID!C61=0)),"x",""))</f>
        <v/>
      </c>
    </row>
    <row r="62" spans="1:31" ht="26.1" customHeight="1" thickBot="1">
      <c r="A62" s="415" t="s">
        <v>1101</v>
      </c>
      <c r="B62" s="416">
        <f>+SUM(B7:B61)</f>
        <v>0</v>
      </c>
      <c r="C62" s="416">
        <f t="shared" ref="C62:AC62" si="5">+SUM(C7:C61)</f>
        <v>0</v>
      </c>
      <c r="D62" s="416">
        <f t="shared" si="5"/>
        <v>0</v>
      </c>
      <c r="E62" s="416">
        <f t="shared" si="5"/>
        <v>0</v>
      </c>
      <c r="F62" s="416">
        <f t="shared" si="5"/>
        <v>0</v>
      </c>
      <c r="G62" s="416">
        <f t="shared" si="5"/>
        <v>0</v>
      </c>
      <c r="H62" s="416">
        <f t="shared" si="5"/>
        <v>0</v>
      </c>
      <c r="I62" s="416">
        <f t="shared" si="5"/>
        <v>0</v>
      </c>
      <c r="J62" s="416">
        <f t="shared" si="5"/>
        <v>0</v>
      </c>
      <c r="K62" s="416">
        <f t="shared" si="5"/>
        <v>0</v>
      </c>
      <c r="L62" s="416">
        <f t="shared" si="5"/>
        <v>0</v>
      </c>
      <c r="M62" s="416">
        <f t="shared" si="5"/>
        <v>0</v>
      </c>
      <c r="N62" s="416">
        <f t="shared" si="5"/>
        <v>0</v>
      </c>
      <c r="O62" s="416">
        <f t="shared" si="5"/>
        <v>0</v>
      </c>
      <c r="P62" s="416">
        <f t="shared" si="5"/>
        <v>0</v>
      </c>
      <c r="Q62" s="416">
        <f t="shared" si="5"/>
        <v>0</v>
      </c>
      <c r="R62" s="416">
        <f t="shared" si="5"/>
        <v>0</v>
      </c>
      <c r="S62" s="416">
        <f t="shared" si="5"/>
        <v>0</v>
      </c>
      <c r="T62" s="416">
        <f t="shared" si="5"/>
        <v>0</v>
      </c>
      <c r="U62" s="416">
        <f t="shared" si="5"/>
        <v>0</v>
      </c>
      <c r="V62" s="416">
        <f t="shared" si="5"/>
        <v>0</v>
      </c>
      <c r="W62" s="416">
        <f t="shared" si="5"/>
        <v>0</v>
      </c>
      <c r="X62" s="416">
        <f t="shared" si="5"/>
        <v>0</v>
      </c>
      <c r="Y62" s="661">
        <f t="shared" si="5"/>
        <v>0</v>
      </c>
      <c r="Z62" s="665">
        <f t="shared" si="5"/>
        <v>0</v>
      </c>
      <c r="AA62" s="666">
        <f t="shared" si="5"/>
        <v>0</v>
      </c>
      <c r="AB62" s="666">
        <f t="shared" si="5"/>
        <v>0</v>
      </c>
      <c r="AC62" s="667">
        <f t="shared" si="5"/>
        <v>0</v>
      </c>
    </row>
    <row r="63" spans="1:31">
      <c r="C63" s="132"/>
      <c r="D63" s="132"/>
      <c r="E63" s="132"/>
      <c r="F63" s="132"/>
      <c r="G63" s="132"/>
      <c r="H63" s="132"/>
      <c r="I63" s="132"/>
      <c r="J63" s="132"/>
      <c r="M63" s="132"/>
      <c r="N63" s="132"/>
      <c r="O63" s="132"/>
      <c r="P63" s="132"/>
      <c r="Q63" s="132"/>
      <c r="R63" s="132"/>
      <c r="S63" s="132"/>
      <c r="T63" s="132"/>
      <c r="U63" s="132"/>
      <c r="V63" s="132"/>
    </row>
    <row r="64" spans="1:31">
      <c r="B64" s="133"/>
    </row>
    <row r="65" spans="2:27">
      <c r="B65" s="134"/>
      <c r="W65" s="132"/>
      <c r="X65" s="132"/>
      <c r="Y65" s="132"/>
      <c r="Z65" s="132"/>
      <c r="AA65" s="132"/>
    </row>
    <row r="68" spans="2:27">
      <c r="B68" s="134"/>
    </row>
    <row r="70" spans="2:27">
      <c r="B70" s="84"/>
    </row>
    <row r="71" spans="2:27" ht="13.8">
      <c r="B71" s="136"/>
    </row>
  </sheetData>
  <sheetProtection algorithmName="SHA-512" hashValue="ouorykzsTvM2cdyiL+xJdoC9f6885RsWlHMKlUL+seapDp4ZDCBJ7OIKfDaunuwYNsQP0M8rmGeHnXjzjOulEQ==" saltValue="71upMyu/LtyQUM3Pq+GQiA==" spinCount="100000" sheet="1" objects="1" scenarios="1"/>
  <conditionalFormatting sqref="G1:H1">
    <cfRule type="containsText" dxfId="24" priority="1" operator="containsText" text="Errors">
      <formula>NOT(ISERROR(SEARCH("Errors",G1)))</formula>
    </cfRule>
  </conditionalFormatting>
  <dataValidations count="4">
    <dataValidation type="list" showInputMessage="1" showErrorMessage="1" sqref="A2" xr:uid="{7936FC69-7F65-48F7-B5F9-86850C82D8EB}">
      <formula1>CAU</formula1>
    </dataValidation>
    <dataValidation type="whole" allowBlank="1" showInputMessage="1" showErrorMessage="1" errorTitle="Data Validation" error="Please enter a whole number between 0 and 2147483647." sqref="B8:B55 B62:AC62 B7:Q7 J8:J32 F8:I61 C39:E61 V7:AC38 K49:AC61 P8:Q38 R7:U47 K39:O47 J34:J61 K48:Y48" xr:uid="{4019294C-1508-4EB8-B506-FD8967FEF150}">
      <formula1>0</formula1>
      <formula2>10000000000</formula2>
    </dataValidation>
    <dataValidation type="whole" allowBlank="1" showInputMessage="1" showErrorMessage="1" errorTitle="Data Validation" error="Please enter a whole number, do not use cents." sqref="J33:O33 C8:E38 P39:Q47 K8:O32 K34:O38 V39:Y47" xr:uid="{E62B0C8F-647D-4C28-BD6C-C8B929803D06}">
      <formula1>-10000000000</formula1>
      <formula2>10000000000</formula2>
    </dataValidation>
    <dataValidation type="whole" allowBlank="1" showInputMessage="1" showErrorMessage="1" errorTitle="Data Validation" error="Please enter a whole number - do not use cents." sqref="Z39:AC48" xr:uid="{1534E5B6-F763-4F44-B758-1FF0743CD584}">
      <formula1>-10000000000</formula1>
      <formula2>10000000000</formula2>
    </dataValidation>
  </dataValidations>
  <pageMargins left="0.5" right="0.5" top="0.75" bottom="1" header="0.5" footer="0.5"/>
  <pageSetup scale="91" fitToWidth="2" fitToHeight="2" orientation="landscape" r:id="rId1"/>
  <headerFooter>
    <oddFooter>&amp;R&amp;A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04AF-FCBC-4269-A17B-F1FB2CEF5C5E}">
  <sheetPr codeName="Sheet26">
    <tabColor theme="8" tint="0.39997558519241921"/>
  </sheetPr>
  <dimension ref="A1:AE71"/>
  <sheetViews>
    <sheetView workbookViewId="0">
      <pane xSplit="1" ySplit="6" topLeftCell="B40" activePane="bottomRight" state="frozen"/>
      <selection pane="topRight" activeCell="B1" sqref="B1"/>
      <selection pane="bottomLeft" activeCell="A7" sqref="A7"/>
      <selection pane="bottomRight" activeCell="B42" sqref="B42"/>
    </sheetView>
  </sheetViews>
  <sheetFormatPr defaultColWidth="8.88671875" defaultRowHeight="13.2"/>
  <cols>
    <col min="1" max="1" width="30.6640625" style="121" customWidth="1"/>
    <col min="2" max="25" width="15.6640625" style="121" customWidth="1"/>
    <col min="26" max="29" width="30.6640625" style="121" customWidth="1"/>
    <col min="30" max="16384" width="8.88671875" style="121"/>
  </cols>
  <sheetData>
    <row r="1" spans="1:31" ht="13.8" thickBot="1">
      <c r="A1" s="692" t="s">
        <v>1290</v>
      </c>
      <c r="B1" s="120"/>
      <c r="G1" s="122"/>
      <c r="H1" s="122"/>
      <c r="I1" s="122"/>
      <c r="J1" s="123"/>
    </row>
    <row r="2" spans="1:31" ht="16.2" thickBot="1">
      <c r="A2" s="117">
        <f>IIIB!A2</f>
        <v>0</v>
      </c>
      <c r="B2" s="120"/>
      <c r="C2" s="124" t="str">
        <f>IIIB!C2</f>
        <v>January 2021</v>
      </c>
      <c r="G2" s="125" t="str">
        <f>LOOKUP(C2,'Addl Info'!A21:A34,'Addl Info'!B21:B34)</f>
        <v>01-2021 - 12-2021</v>
      </c>
      <c r="H2" s="505"/>
      <c r="I2" s="432" t="e">
        <f>SUM('IIIB:Elder Abuse'!I2)</f>
        <v>#N/A</v>
      </c>
      <c r="J2" s="506"/>
    </row>
    <row r="3" spans="1:31">
      <c r="G3" s="127" t="s">
        <v>1225</v>
      </c>
      <c r="H3" s="502"/>
      <c r="I3" s="432" t="e">
        <f>SUM('IIIB:Elder Abuse'!I3)</f>
        <v>#N/A</v>
      </c>
      <c r="J3" s="506"/>
    </row>
    <row r="4" spans="1:31">
      <c r="G4" s="122"/>
      <c r="H4" s="123"/>
      <c r="I4" s="432" t="e">
        <f>SUM('IIIB:Elder Abuse'!I4)</f>
        <v>#N/A</v>
      </c>
      <c r="J4" s="506"/>
    </row>
    <row r="5" spans="1:31" ht="13.8" thickBot="1">
      <c r="G5" s="122"/>
      <c r="H5" s="123"/>
      <c r="I5" s="432" t="e">
        <f>SUM('IIIB:Elder Abuse'!I5)</f>
        <v>#N/A</v>
      </c>
      <c r="J5" s="506"/>
    </row>
    <row r="6" spans="1:31" ht="77.099999999999994" customHeight="1">
      <c r="A6" s="539" t="s">
        <v>1226</v>
      </c>
      <c r="B6" s="539" t="s">
        <v>1428</v>
      </c>
      <c r="C6" s="539" t="s">
        <v>1429</v>
      </c>
      <c r="D6" s="539" t="s">
        <v>1227</v>
      </c>
      <c r="E6" s="539" t="s">
        <v>1228</v>
      </c>
      <c r="F6" s="539" t="s">
        <v>1430</v>
      </c>
      <c r="G6" s="539" t="s">
        <v>1080</v>
      </c>
      <c r="H6" s="539" t="s">
        <v>1431</v>
      </c>
      <c r="I6" s="539" t="s">
        <v>1082</v>
      </c>
      <c r="J6" s="539" t="s">
        <v>1432</v>
      </c>
      <c r="K6" s="539" t="s">
        <v>1433</v>
      </c>
      <c r="L6" s="539" t="s">
        <v>1434</v>
      </c>
      <c r="M6" s="539" t="s">
        <v>1229</v>
      </c>
      <c r="N6" s="539" t="s">
        <v>1435</v>
      </c>
      <c r="O6" s="539" t="s">
        <v>1084</v>
      </c>
      <c r="P6" s="539" t="s">
        <v>1436</v>
      </c>
      <c r="Q6" s="539" t="s">
        <v>1230</v>
      </c>
      <c r="R6" s="539" t="s">
        <v>1437</v>
      </c>
      <c r="S6" s="539" t="s">
        <v>1087</v>
      </c>
      <c r="T6" s="539" t="s">
        <v>1438</v>
      </c>
      <c r="U6" s="539" t="s">
        <v>1089</v>
      </c>
      <c r="V6" s="539" t="s">
        <v>1439</v>
      </c>
      <c r="W6" s="539" t="s">
        <v>1231</v>
      </c>
      <c r="X6" s="539" t="s">
        <v>1440</v>
      </c>
      <c r="Y6" s="541" t="s">
        <v>1232</v>
      </c>
      <c r="Z6" s="564" t="s">
        <v>1441</v>
      </c>
      <c r="AA6" s="565" t="s">
        <v>1557</v>
      </c>
      <c r="AB6" s="565" t="s">
        <v>1094</v>
      </c>
      <c r="AC6" s="566" t="s">
        <v>1558</v>
      </c>
      <c r="AD6" s="135"/>
      <c r="AE6" s="557"/>
    </row>
    <row r="7" spans="1:31" ht="26.1" customHeight="1">
      <c r="A7" s="415" t="s">
        <v>357</v>
      </c>
      <c r="B7" s="433">
        <f>SUM('IIIB:Elder Abuse'!B7)</f>
        <v>0</v>
      </c>
      <c r="C7" s="433">
        <f>SUM('IIIB:Elder Abuse'!C7)</f>
        <v>0</v>
      </c>
      <c r="D7" s="433">
        <f>SUM('IIIB:Elder Abuse'!D7)</f>
        <v>0</v>
      </c>
      <c r="E7" s="433">
        <f>SUM('IIIB:Elder Abuse'!E7)</f>
        <v>0</v>
      </c>
      <c r="F7" s="433">
        <f>SUM('IIIB:Elder Abuse'!F7)</f>
        <v>0</v>
      </c>
      <c r="G7" s="433">
        <f>SUM('IIIB:Elder Abuse'!G7)</f>
        <v>0</v>
      </c>
      <c r="H7" s="433">
        <f>SUM('IIIB:Elder Abuse'!H7)</f>
        <v>0</v>
      </c>
      <c r="I7" s="433">
        <f>SUM('IIIB:Elder Abuse'!I7)</f>
        <v>0</v>
      </c>
      <c r="J7" s="433">
        <f>SUM('IIIB:Elder Abuse'!J7)</f>
        <v>0</v>
      </c>
      <c r="K7" s="433">
        <f>SUM('IIIB:Elder Abuse'!K7)</f>
        <v>0</v>
      </c>
      <c r="L7" s="433">
        <f>SUM('IIIB:Elder Abuse'!L7)</f>
        <v>0</v>
      </c>
      <c r="M7" s="433">
        <f>SUM('IIIB:Elder Abuse'!M7)</f>
        <v>0</v>
      </c>
      <c r="N7" s="433">
        <f>SUM('IIIB:Elder Abuse'!N7)</f>
        <v>0</v>
      </c>
      <c r="O7" s="433">
        <f>SUM('IIIB:Elder Abuse'!O7)</f>
        <v>0</v>
      </c>
      <c r="P7" s="433">
        <f>SUM('IIIB:Elder Abuse'!P7)</f>
        <v>0</v>
      </c>
      <c r="Q7" s="433">
        <f>SUM('IIIB:Elder Abuse'!Q7)</f>
        <v>0</v>
      </c>
      <c r="R7" s="433">
        <f>SUM('IIIB:Elder Abuse'!R7)</f>
        <v>0</v>
      </c>
      <c r="S7" s="433">
        <f>SUM('IIIB:Elder Abuse'!S7)</f>
        <v>0</v>
      </c>
      <c r="T7" s="433">
        <f>SUM('IIIB:Elder Abuse'!T7)</f>
        <v>0</v>
      </c>
      <c r="U7" s="433">
        <f>SUM('IIIB:Elder Abuse'!U7)</f>
        <v>0</v>
      </c>
      <c r="V7" s="433">
        <f>SUM('IIIB:Elder Abuse'!V7)</f>
        <v>0</v>
      </c>
      <c r="W7" s="433">
        <f>SUM('IIIB:Elder Abuse'!W7)</f>
        <v>0</v>
      </c>
      <c r="X7" s="433">
        <f>SUM('IIIB:Elder Abuse'!X7)</f>
        <v>0</v>
      </c>
      <c r="Y7" s="433">
        <f>SUM('IIIB:Elder Abuse'!Y7)</f>
        <v>0</v>
      </c>
      <c r="Z7" s="559">
        <f t="shared" ref="Z7:Z38" si="0">B7+D7+F7+J7+L7+N7+P7+R7+T7+X7</f>
        <v>0</v>
      </c>
      <c r="AA7" s="558">
        <f t="shared" ref="AA7:AA38" si="1">Z7+H7</f>
        <v>0</v>
      </c>
      <c r="AB7" s="562">
        <f t="shared" ref="AB7:AB38" si="2">C7+E7+G7+K7+M7+O7+Q7+S7+U7+Y7</f>
        <v>0</v>
      </c>
      <c r="AC7" s="563">
        <f t="shared" ref="AC7:AC38" si="3">AB7+I7</f>
        <v>0</v>
      </c>
    </row>
    <row r="8" spans="1:31" ht="26.1" customHeight="1">
      <c r="A8" s="415" t="s">
        <v>360</v>
      </c>
      <c r="B8" s="433">
        <f>SUM('IIIB:Elder Abuse'!B8)</f>
        <v>0</v>
      </c>
      <c r="C8" s="433">
        <f>SUM('IIIB:Elder Abuse'!C8)</f>
        <v>0</v>
      </c>
      <c r="D8" s="433">
        <f>SUM('IIIB:Elder Abuse'!D8)</f>
        <v>0</v>
      </c>
      <c r="E8" s="433">
        <f>SUM('IIIB:Elder Abuse'!E8)</f>
        <v>0</v>
      </c>
      <c r="F8" s="433">
        <f>SUM('IIIB:Elder Abuse'!F8)</f>
        <v>0</v>
      </c>
      <c r="G8" s="433">
        <f>SUM('IIIB:Elder Abuse'!G8)</f>
        <v>0</v>
      </c>
      <c r="H8" s="433">
        <f>SUM('IIIB:Elder Abuse'!H8)</f>
        <v>0</v>
      </c>
      <c r="I8" s="433">
        <f>SUM('IIIB:Elder Abuse'!I8)</f>
        <v>0</v>
      </c>
      <c r="J8" s="433">
        <f>SUM('IIIB:Elder Abuse'!J8)</f>
        <v>0</v>
      </c>
      <c r="K8" s="433">
        <f>SUM('IIIB:Elder Abuse'!K8)</f>
        <v>0</v>
      </c>
      <c r="L8" s="433">
        <f>SUM('IIIB:Elder Abuse'!L8)</f>
        <v>0</v>
      </c>
      <c r="M8" s="433">
        <f>SUM('IIIB:Elder Abuse'!M8)</f>
        <v>0</v>
      </c>
      <c r="N8" s="433">
        <f>SUM('IIIB:Elder Abuse'!N8)</f>
        <v>0</v>
      </c>
      <c r="O8" s="433">
        <f>SUM('IIIB:Elder Abuse'!O8)</f>
        <v>0</v>
      </c>
      <c r="P8" s="433">
        <f>SUM('IIIB:Elder Abuse'!P8)</f>
        <v>0</v>
      </c>
      <c r="Q8" s="433">
        <f>SUM('IIIB:Elder Abuse'!Q8)</f>
        <v>0</v>
      </c>
      <c r="R8" s="433">
        <f>SUM('IIIB:Elder Abuse'!R8)</f>
        <v>0</v>
      </c>
      <c r="S8" s="433">
        <f>SUM('IIIB:Elder Abuse'!S8)</f>
        <v>0</v>
      </c>
      <c r="T8" s="433">
        <f>SUM('IIIB:Elder Abuse'!T8)</f>
        <v>0</v>
      </c>
      <c r="U8" s="433">
        <f>SUM('IIIB:Elder Abuse'!U8)</f>
        <v>0</v>
      </c>
      <c r="V8" s="433">
        <f>SUM('IIIB:Elder Abuse'!V8)</f>
        <v>0</v>
      </c>
      <c r="W8" s="433">
        <f>SUM('IIIB:Elder Abuse'!W8)</f>
        <v>0</v>
      </c>
      <c r="X8" s="433">
        <f>SUM('IIIB:Elder Abuse'!X8)</f>
        <v>0</v>
      </c>
      <c r="Y8" s="433">
        <f>SUM('IIIB:Elder Abuse'!Y8)</f>
        <v>0</v>
      </c>
      <c r="Z8" s="559">
        <f t="shared" si="0"/>
        <v>0</v>
      </c>
      <c r="AA8" s="558">
        <f t="shared" si="1"/>
        <v>0</v>
      </c>
      <c r="AB8" s="562">
        <f t="shared" si="2"/>
        <v>0</v>
      </c>
      <c r="AC8" s="563">
        <f t="shared" si="3"/>
        <v>0</v>
      </c>
    </row>
    <row r="9" spans="1:31" ht="26.1" customHeight="1">
      <c r="A9" s="415" t="s">
        <v>368</v>
      </c>
      <c r="B9" s="433">
        <f>SUM('IIIB:Elder Abuse'!B9)</f>
        <v>0</v>
      </c>
      <c r="C9" s="433">
        <f>SUM('IIIB:Elder Abuse'!C9)</f>
        <v>0</v>
      </c>
      <c r="D9" s="433">
        <f>SUM('IIIB:Elder Abuse'!D9)</f>
        <v>0</v>
      </c>
      <c r="E9" s="433">
        <f>SUM('IIIB:Elder Abuse'!E9)</f>
        <v>0</v>
      </c>
      <c r="F9" s="433">
        <f>SUM('IIIB:Elder Abuse'!F9)</f>
        <v>0</v>
      </c>
      <c r="G9" s="433">
        <f>SUM('IIIB:Elder Abuse'!G9)</f>
        <v>0</v>
      </c>
      <c r="H9" s="433">
        <f>SUM('IIIB:Elder Abuse'!H9)</f>
        <v>0</v>
      </c>
      <c r="I9" s="433">
        <f>SUM('IIIB:Elder Abuse'!I9)</f>
        <v>0</v>
      </c>
      <c r="J9" s="433">
        <f>SUM('IIIB:Elder Abuse'!J9)</f>
        <v>0</v>
      </c>
      <c r="K9" s="433">
        <f>SUM('IIIB:Elder Abuse'!K9)</f>
        <v>0</v>
      </c>
      <c r="L9" s="433">
        <f>SUM('IIIB:Elder Abuse'!L9)</f>
        <v>0</v>
      </c>
      <c r="M9" s="433">
        <f>SUM('IIIB:Elder Abuse'!M9)</f>
        <v>0</v>
      </c>
      <c r="N9" s="433">
        <f>SUM('IIIB:Elder Abuse'!N9)</f>
        <v>0</v>
      </c>
      <c r="O9" s="433">
        <f>SUM('IIIB:Elder Abuse'!O9)</f>
        <v>0</v>
      </c>
      <c r="P9" s="433">
        <f>SUM('IIIB:Elder Abuse'!P9)</f>
        <v>0</v>
      </c>
      <c r="Q9" s="433">
        <f>SUM('IIIB:Elder Abuse'!Q9)</f>
        <v>0</v>
      </c>
      <c r="R9" s="433">
        <f>SUM('IIIB:Elder Abuse'!R9)</f>
        <v>0</v>
      </c>
      <c r="S9" s="433">
        <f>SUM('IIIB:Elder Abuse'!S9)</f>
        <v>0</v>
      </c>
      <c r="T9" s="433">
        <f>SUM('IIIB:Elder Abuse'!T9)</f>
        <v>0</v>
      </c>
      <c r="U9" s="433">
        <f>SUM('IIIB:Elder Abuse'!U9)</f>
        <v>0</v>
      </c>
      <c r="V9" s="433">
        <f>SUM('IIIB:Elder Abuse'!V9)</f>
        <v>0</v>
      </c>
      <c r="W9" s="433">
        <f>SUM('IIIB:Elder Abuse'!W9)</f>
        <v>0</v>
      </c>
      <c r="X9" s="433">
        <f>SUM('IIIB:Elder Abuse'!X9)</f>
        <v>0</v>
      </c>
      <c r="Y9" s="433">
        <f>SUM('IIIB:Elder Abuse'!Y9)</f>
        <v>0</v>
      </c>
      <c r="Z9" s="559">
        <f t="shared" si="0"/>
        <v>0</v>
      </c>
      <c r="AA9" s="558">
        <f t="shared" si="1"/>
        <v>0</v>
      </c>
      <c r="AB9" s="562">
        <f t="shared" si="2"/>
        <v>0</v>
      </c>
      <c r="AC9" s="563">
        <f t="shared" si="3"/>
        <v>0</v>
      </c>
    </row>
    <row r="10" spans="1:31" ht="26.1" customHeight="1">
      <c r="A10" s="415" t="s">
        <v>376</v>
      </c>
      <c r="B10" s="433">
        <f>SUM('IIIB:Elder Abuse'!B10)</f>
        <v>0</v>
      </c>
      <c r="C10" s="433">
        <f>SUM('IIIB:Elder Abuse'!C10)</f>
        <v>0</v>
      </c>
      <c r="D10" s="433">
        <f>SUM('IIIB:Elder Abuse'!D10)</f>
        <v>0</v>
      </c>
      <c r="E10" s="433">
        <f>SUM('IIIB:Elder Abuse'!E10)</f>
        <v>0</v>
      </c>
      <c r="F10" s="433">
        <f>SUM('IIIB:Elder Abuse'!F10)</f>
        <v>0</v>
      </c>
      <c r="G10" s="433">
        <f>SUM('IIIB:Elder Abuse'!G10)</f>
        <v>0</v>
      </c>
      <c r="H10" s="433">
        <f>SUM('IIIB:Elder Abuse'!H10)</f>
        <v>0</v>
      </c>
      <c r="I10" s="433">
        <f>SUM('IIIB:Elder Abuse'!I10)</f>
        <v>0</v>
      </c>
      <c r="J10" s="433">
        <f>SUM('IIIB:Elder Abuse'!J10)</f>
        <v>0</v>
      </c>
      <c r="K10" s="433">
        <f>SUM('IIIB:Elder Abuse'!K10)</f>
        <v>0</v>
      </c>
      <c r="L10" s="433">
        <f>SUM('IIIB:Elder Abuse'!L10)</f>
        <v>0</v>
      </c>
      <c r="M10" s="433">
        <f>SUM('IIIB:Elder Abuse'!M10)</f>
        <v>0</v>
      </c>
      <c r="N10" s="433">
        <f>SUM('IIIB:Elder Abuse'!N10)</f>
        <v>0</v>
      </c>
      <c r="O10" s="433">
        <f>SUM('IIIB:Elder Abuse'!O10)</f>
        <v>0</v>
      </c>
      <c r="P10" s="433">
        <f>SUM('IIIB:Elder Abuse'!P10)</f>
        <v>0</v>
      </c>
      <c r="Q10" s="433">
        <f>SUM('IIIB:Elder Abuse'!Q10)</f>
        <v>0</v>
      </c>
      <c r="R10" s="433">
        <f>SUM('IIIB:Elder Abuse'!R10)</f>
        <v>0</v>
      </c>
      <c r="S10" s="433">
        <f>SUM('IIIB:Elder Abuse'!S10)</f>
        <v>0</v>
      </c>
      <c r="T10" s="433">
        <f>SUM('IIIB:Elder Abuse'!T10)</f>
        <v>0</v>
      </c>
      <c r="U10" s="433">
        <f>SUM('IIIB:Elder Abuse'!U10)</f>
        <v>0</v>
      </c>
      <c r="V10" s="433">
        <f>SUM('IIIB:Elder Abuse'!V10)</f>
        <v>0</v>
      </c>
      <c r="W10" s="433">
        <f>SUM('IIIB:Elder Abuse'!W10)</f>
        <v>0</v>
      </c>
      <c r="X10" s="433">
        <f>SUM('IIIB:Elder Abuse'!X10)</f>
        <v>0</v>
      </c>
      <c r="Y10" s="433">
        <f>SUM('IIIB:Elder Abuse'!Y10)</f>
        <v>0</v>
      </c>
      <c r="Z10" s="559">
        <f t="shared" si="0"/>
        <v>0</v>
      </c>
      <c r="AA10" s="558">
        <f t="shared" si="1"/>
        <v>0</v>
      </c>
      <c r="AB10" s="562">
        <f t="shared" si="2"/>
        <v>0</v>
      </c>
      <c r="AC10" s="563">
        <f t="shared" si="3"/>
        <v>0</v>
      </c>
    </row>
    <row r="11" spans="1:31" ht="26.1" customHeight="1">
      <c r="A11" s="415" t="s">
        <v>1233</v>
      </c>
      <c r="B11" s="433">
        <f>SUM('IIIB:Elder Abuse'!B11)</f>
        <v>0</v>
      </c>
      <c r="C11" s="433">
        <f>SUM('IIIB:Elder Abuse'!C11)</f>
        <v>0</v>
      </c>
      <c r="D11" s="433">
        <f>SUM('IIIB:Elder Abuse'!D11)</f>
        <v>0</v>
      </c>
      <c r="E11" s="433">
        <f>SUM('IIIB:Elder Abuse'!E11)</f>
        <v>0</v>
      </c>
      <c r="F11" s="433">
        <f>SUM('IIIB:Elder Abuse'!F11)</f>
        <v>0</v>
      </c>
      <c r="G11" s="433">
        <f>SUM('IIIB:Elder Abuse'!G11)</f>
        <v>0</v>
      </c>
      <c r="H11" s="433">
        <f>SUM('IIIB:Elder Abuse'!H11)</f>
        <v>0</v>
      </c>
      <c r="I11" s="433">
        <f>SUM('IIIB:Elder Abuse'!I11)</f>
        <v>0</v>
      </c>
      <c r="J11" s="433">
        <f>SUM('IIIB:Elder Abuse'!J11)</f>
        <v>0</v>
      </c>
      <c r="K11" s="433">
        <f>SUM('IIIB:Elder Abuse'!K11)</f>
        <v>0</v>
      </c>
      <c r="L11" s="433">
        <f>SUM('IIIB:Elder Abuse'!L11)</f>
        <v>0</v>
      </c>
      <c r="M11" s="433">
        <f>SUM('IIIB:Elder Abuse'!M11)</f>
        <v>0</v>
      </c>
      <c r="N11" s="433">
        <f>SUM('IIIB:Elder Abuse'!N11)</f>
        <v>0</v>
      </c>
      <c r="O11" s="433">
        <f>SUM('IIIB:Elder Abuse'!O11)</f>
        <v>0</v>
      </c>
      <c r="P11" s="433">
        <f>SUM('IIIB:Elder Abuse'!P11)</f>
        <v>0</v>
      </c>
      <c r="Q11" s="433">
        <f>SUM('IIIB:Elder Abuse'!Q11)</f>
        <v>0</v>
      </c>
      <c r="R11" s="433">
        <f>SUM('IIIB:Elder Abuse'!R11)</f>
        <v>0</v>
      </c>
      <c r="S11" s="433">
        <f>SUM('IIIB:Elder Abuse'!S11)</f>
        <v>0</v>
      </c>
      <c r="T11" s="433">
        <f>SUM('IIIB:Elder Abuse'!T11)</f>
        <v>0</v>
      </c>
      <c r="U11" s="433">
        <f>SUM('IIIB:Elder Abuse'!U11)</f>
        <v>0</v>
      </c>
      <c r="V11" s="433">
        <f>SUM('IIIB:Elder Abuse'!V11)</f>
        <v>0</v>
      </c>
      <c r="W11" s="433">
        <f>SUM('IIIB:Elder Abuse'!W11)</f>
        <v>0</v>
      </c>
      <c r="X11" s="433">
        <f>SUM('IIIB:Elder Abuse'!X11)</f>
        <v>0</v>
      </c>
      <c r="Y11" s="433">
        <f>SUM('IIIB:Elder Abuse'!Y11)</f>
        <v>0</v>
      </c>
      <c r="Z11" s="559">
        <f t="shared" si="0"/>
        <v>0</v>
      </c>
      <c r="AA11" s="558">
        <f t="shared" si="1"/>
        <v>0</v>
      </c>
      <c r="AB11" s="562">
        <f t="shared" si="2"/>
        <v>0</v>
      </c>
      <c r="AC11" s="563">
        <f t="shared" si="3"/>
        <v>0</v>
      </c>
    </row>
    <row r="12" spans="1:31" ht="26.1" customHeight="1">
      <c r="A12" s="415" t="s">
        <v>407</v>
      </c>
      <c r="B12" s="433">
        <f>SUM('IIIB:Elder Abuse'!B12)</f>
        <v>0</v>
      </c>
      <c r="C12" s="433">
        <f>SUM('IIIB:Elder Abuse'!C12)</f>
        <v>0</v>
      </c>
      <c r="D12" s="433">
        <f>SUM('IIIB:Elder Abuse'!D12)</f>
        <v>0</v>
      </c>
      <c r="E12" s="433">
        <f>SUM('IIIB:Elder Abuse'!E12)</f>
        <v>0</v>
      </c>
      <c r="F12" s="433">
        <f>SUM('IIIB:Elder Abuse'!F12)</f>
        <v>0</v>
      </c>
      <c r="G12" s="433">
        <f>SUM('IIIB:Elder Abuse'!G12)</f>
        <v>0</v>
      </c>
      <c r="H12" s="433">
        <f>SUM('IIIB:Elder Abuse'!H12)</f>
        <v>0</v>
      </c>
      <c r="I12" s="433">
        <f>SUM('IIIB:Elder Abuse'!I12)</f>
        <v>0</v>
      </c>
      <c r="J12" s="433">
        <f>SUM('IIIB:Elder Abuse'!J12)</f>
        <v>0</v>
      </c>
      <c r="K12" s="433">
        <f>SUM('IIIB:Elder Abuse'!K12)</f>
        <v>0</v>
      </c>
      <c r="L12" s="433">
        <f>SUM('IIIB:Elder Abuse'!L12)</f>
        <v>0</v>
      </c>
      <c r="M12" s="433">
        <f>SUM('IIIB:Elder Abuse'!M12)</f>
        <v>0</v>
      </c>
      <c r="N12" s="433">
        <f>SUM('IIIB:Elder Abuse'!N12)</f>
        <v>0</v>
      </c>
      <c r="O12" s="433">
        <f>SUM('IIIB:Elder Abuse'!O12)</f>
        <v>0</v>
      </c>
      <c r="P12" s="433">
        <f>SUM('IIIB:Elder Abuse'!P12)</f>
        <v>0</v>
      </c>
      <c r="Q12" s="433">
        <f>SUM('IIIB:Elder Abuse'!Q12)</f>
        <v>0</v>
      </c>
      <c r="R12" s="433">
        <f>SUM('IIIB:Elder Abuse'!R12)</f>
        <v>0</v>
      </c>
      <c r="S12" s="433">
        <f>SUM('IIIB:Elder Abuse'!S12)</f>
        <v>0</v>
      </c>
      <c r="T12" s="433">
        <f>SUM('IIIB:Elder Abuse'!T12)</f>
        <v>0</v>
      </c>
      <c r="U12" s="433">
        <f>SUM('IIIB:Elder Abuse'!U12)</f>
        <v>0</v>
      </c>
      <c r="V12" s="433">
        <f>SUM('IIIB:Elder Abuse'!V12)</f>
        <v>0</v>
      </c>
      <c r="W12" s="433">
        <f>SUM('IIIB:Elder Abuse'!W12)</f>
        <v>0</v>
      </c>
      <c r="X12" s="433">
        <f>SUM('IIIB:Elder Abuse'!X12)</f>
        <v>0</v>
      </c>
      <c r="Y12" s="433">
        <f>SUM('IIIB:Elder Abuse'!Y12)</f>
        <v>0</v>
      </c>
      <c r="Z12" s="559">
        <f t="shared" si="0"/>
        <v>0</v>
      </c>
      <c r="AA12" s="558">
        <f t="shared" si="1"/>
        <v>0</v>
      </c>
      <c r="AB12" s="562">
        <f t="shared" si="2"/>
        <v>0</v>
      </c>
      <c r="AC12" s="563">
        <f t="shared" si="3"/>
        <v>0</v>
      </c>
    </row>
    <row r="13" spans="1:31" ht="26.1" customHeight="1">
      <c r="A13" s="415" t="s">
        <v>411</v>
      </c>
      <c r="B13" s="433">
        <f>SUM('IIIB:Elder Abuse'!B13)</f>
        <v>0</v>
      </c>
      <c r="C13" s="433">
        <f>SUM('IIIB:Elder Abuse'!C13)</f>
        <v>0</v>
      </c>
      <c r="D13" s="433">
        <f>SUM('IIIB:Elder Abuse'!D13)</f>
        <v>0</v>
      </c>
      <c r="E13" s="433">
        <f>SUM('IIIB:Elder Abuse'!E13)</f>
        <v>0</v>
      </c>
      <c r="F13" s="433">
        <f>SUM('IIIB:Elder Abuse'!F13)</f>
        <v>0</v>
      </c>
      <c r="G13" s="433">
        <f>SUM('IIIB:Elder Abuse'!G13)</f>
        <v>0</v>
      </c>
      <c r="H13" s="433">
        <f>SUM('IIIB:Elder Abuse'!H13)</f>
        <v>0</v>
      </c>
      <c r="I13" s="433">
        <f>SUM('IIIB:Elder Abuse'!I13)</f>
        <v>0</v>
      </c>
      <c r="J13" s="433">
        <f>SUM('IIIB:Elder Abuse'!J13)</f>
        <v>0</v>
      </c>
      <c r="K13" s="433">
        <f>SUM('IIIB:Elder Abuse'!K13)</f>
        <v>0</v>
      </c>
      <c r="L13" s="433">
        <f>SUM('IIIB:Elder Abuse'!L13)</f>
        <v>0</v>
      </c>
      <c r="M13" s="433">
        <f>SUM('IIIB:Elder Abuse'!M13)</f>
        <v>0</v>
      </c>
      <c r="N13" s="433">
        <f>SUM('IIIB:Elder Abuse'!N13)</f>
        <v>0</v>
      </c>
      <c r="O13" s="433">
        <f>SUM('IIIB:Elder Abuse'!O13)</f>
        <v>0</v>
      </c>
      <c r="P13" s="433">
        <f>SUM('IIIB:Elder Abuse'!P13)</f>
        <v>0</v>
      </c>
      <c r="Q13" s="433">
        <f>SUM('IIIB:Elder Abuse'!Q13)</f>
        <v>0</v>
      </c>
      <c r="R13" s="433">
        <f>SUM('IIIB:Elder Abuse'!R13)</f>
        <v>0</v>
      </c>
      <c r="S13" s="433">
        <f>SUM('IIIB:Elder Abuse'!S13)</f>
        <v>0</v>
      </c>
      <c r="T13" s="433">
        <f>SUM('IIIB:Elder Abuse'!T13)</f>
        <v>0</v>
      </c>
      <c r="U13" s="433">
        <f>SUM('IIIB:Elder Abuse'!U13)</f>
        <v>0</v>
      </c>
      <c r="V13" s="433">
        <f>SUM('IIIB:Elder Abuse'!V13)</f>
        <v>0</v>
      </c>
      <c r="W13" s="433">
        <f>SUM('IIIB:Elder Abuse'!W13)</f>
        <v>0</v>
      </c>
      <c r="X13" s="433">
        <f>SUM('IIIB:Elder Abuse'!X13)</f>
        <v>0</v>
      </c>
      <c r="Y13" s="433">
        <f>SUM('IIIB:Elder Abuse'!Y13)</f>
        <v>0</v>
      </c>
      <c r="Z13" s="559">
        <f t="shared" si="0"/>
        <v>0</v>
      </c>
      <c r="AA13" s="558">
        <f t="shared" si="1"/>
        <v>0</v>
      </c>
      <c r="AB13" s="562">
        <f t="shared" si="2"/>
        <v>0</v>
      </c>
      <c r="AC13" s="563">
        <f t="shared" si="3"/>
        <v>0</v>
      </c>
    </row>
    <row r="14" spans="1:31" ht="26.1" customHeight="1">
      <c r="A14" s="415" t="s">
        <v>413</v>
      </c>
      <c r="B14" s="433">
        <f>SUM('IIIB:Elder Abuse'!B14)</f>
        <v>0</v>
      </c>
      <c r="C14" s="433">
        <f>SUM('IIIB:Elder Abuse'!C14)</f>
        <v>0</v>
      </c>
      <c r="D14" s="433">
        <f>SUM('IIIB:Elder Abuse'!D14)</f>
        <v>0</v>
      </c>
      <c r="E14" s="433">
        <f>SUM('IIIB:Elder Abuse'!E14)</f>
        <v>0</v>
      </c>
      <c r="F14" s="433">
        <f>SUM('IIIB:Elder Abuse'!F14)</f>
        <v>0</v>
      </c>
      <c r="G14" s="433">
        <f>SUM('IIIB:Elder Abuse'!G14)</f>
        <v>0</v>
      </c>
      <c r="H14" s="433">
        <f>SUM('IIIB:Elder Abuse'!H14)</f>
        <v>0</v>
      </c>
      <c r="I14" s="433">
        <f>SUM('IIIB:Elder Abuse'!I14)</f>
        <v>0</v>
      </c>
      <c r="J14" s="433">
        <f>SUM('IIIB:Elder Abuse'!J14)</f>
        <v>0</v>
      </c>
      <c r="K14" s="433">
        <f>SUM('IIIB:Elder Abuse'!K14)</f>
        <v>0</v>
      </c>
      <c r="L14" s="433">
        <f>SUM('IIIB:Elder Abuse'!L14)</f>
        <v>0</v>
      </c>
      <c r="M14" s="433">
        <f>SUM('IIIB:Elder Abuse'!M14)</f>
        <v>0</v>
      </c>
      <c r="N14" s="433">
        <f>SUM('IIIB:Elder Abuse'!N14)</f>
        <v>0</v>
      </c>
      <c r="O14" s="433">
        <f>SUM('IIIB:Elder Abuse'!O14)</f>
        <v>0</v>
      </c>
      <c r="P14" s="433">
        <f>SUM('IIIB:Elder Abuse'!P14)</f>
        <v>0</v>
      </c>
      <c r="Q14" s="433">
        <f>SUM('IIIB:Elder Abuse'!Q14)</f>
        <v>0</v>
      </c>
      <c r="R14" s="433">
        <f>SUM('IIIB:Elder Abuse'!R14)</f>
        <v>0</v>
      </c>
      <c r="S14" s="433">
        <f>SUM('IIIB:Elder Abuse'!S14)</f>
        <v>0</v>
      </c>
      <c r="T14" s="433">
        <f>SUM('IIIB:Elder Abuse'!T14)</f>
        <v>0</v>
      </c>
      <c r="U14" s="433">
        <f>SUM('IIIB:Elder Abuse'!U14)</f>
        <v>0</v>
      </c>
      <c r="V14" s="433">
        <f>SUM('IIIB:Elder Abuse'!V14)</f>
        <v>0</v>
      </c>
      <c r="W14" s="433">
        <f>SUM('IIIB:Elder Abuse'!W14)</f>
        <v>0</v>
      </c>
      <c r="X14" s="433">
        <f>SUM('IIIB:Elder Abuse'!X14)</f>
        <v>0</v>
      </c>
      <c r="Y14" s="433">
        <f>SUM('IIIB:Elder Abuse'!Y14)</f>
        <v>0</v>
      </c>
      <c r="Z14" s="559">
        <f t="shared" si="0"/>
        <v>0</v>
      </c>
      <c r="AA14" s="558">
        <f t="shared" si="1"/>
        <v>0</v>
      </c>
      <c r="AB14" s="562">
        <f t="shared" si="2"/>
        <v>0</v>
      </c>
      <c r="AC14" s="563">
        <f t="shared" si="3"/>
        <v>0</v>
      </c>
    </row>
    <row r="15" spans="1:31" ht="26.1" customHeight="1">
      <c r="A15" s="415" t="s">
        <v>1234</v>
      </c>
      <c r="B15" s="433">
        <f>SUM('IIIB:Elder Abuse'!B15)</f>
        <v>0</v>
      </c>
      <c r="C15" s="433">
        <f>SUM('IIIB:Elder Abuse'!C15)</f>
        <v>0</v>
      </c>
      <c r="D15" s="433">
        <f>SUM('IIIB:Elder Abuse'!D15)</f>
        <v>0</v>
      </c>
      <c r="E15" s="433">
        <f>SUM('IIIB:Elder Abuse'!E15)</f>
        <v>0</v>
      </c>
      <c r="F15" s="433">
        <f>SUM('IIIB:Elder Abuse'!F15)</f>
        <v>0</v>
      </c>
      <c r="G15" s="433">
        <f>SUM('IIIB:Elder Abuse'!G15)</f>
        <v>0</v>
      </c>
      <c r="H15" s="433">
        <f>SUM('IIIB:Elder Abuse'!H15)</f>
        <v>0</v>
      </c>
      <c r="I15" s="433">
        <f>SUM('IIIB:Elder Abuse'!I15)</f>
        <v>0</v>
      </c>
      <c r="J15" s="433">
        <f>SUM('IIIB:Elder Abuse'!J15)</f>
        <v>0</v>
      </c>
      <c r="K15" s="433">
        <f>SUM('IIIB:Elder Abuse'!K15)</f>
        <v>0</v>
      </c>
      <c r="L15" s="433">
        <f>SUM('IIIB:Elder Abuse'!L15)</f>
        <v>0</v>
      </c>
      <c r="M15" s="433">
        <f>SUM('IIIB:Elder Abuse'!M15)</f>
        <v>0</v>
      </c>
      <c r="N15" s="433">
        <f>SUM('IIIB:Elder Abuse'!N15)</f>
        <v>0</v>
      </c>
      <c r="O15" s="433">
        <f>SUM('IIIB:Elder Abuse'!O15)</f>
        <v>0</v>
      </c>
      <c r="P15" s="433">
        <f>SUM('IIIB:Elder Abuse'!P15)</f>
        <v>0</v>
      </c>
      <c r="Q15" s="433">
        <f>SUM('IIIB:Elder Abuse'!Q15)</f>
        <v>0</v>
      </c>
      <c r="R15" s="433">
        <f>SUM('IIIB:Elder Abuse'!R15)</f>
        <v>0</v>
      </c>
      <c r="S15" s="433">
        <f>SUM('IIIB:Elder Abuse'!S15)</f>
        <v>0</v>
      </c>
      <c r="T15" s="433">
        <f>SUM('IIIB:Elder Abuse'!T15)</f>
        <v>0</v>
      </c>
      <c r="U15" s="433">
        <f>SUM('IIIB:Elder Abuse'!U15)</f>
        <v>0</v>
      </c>
      <c r="V15" s="433">
        <f>SUM('IIIB:Elder Abuse'!V15)</f>
        <v>0</v>
      </c>
      <c r="W15" s="433">
        <f>SUM('IIIB:Elder Abuse'!W15)</f>
        <v>0</v>
      </c>
      <c r="X15" s="433">
        <f>SUM('IIIB:Elder Abuse'!X15)</f>
        <v>0</v>
      </c>
      <c r="Y15" s="433">
        <f>SUM('IIIB:Elder Abuse'!Y15)</f>
        <v>0</v>
      </c>
      <c r="Z15" s="559">
        <f t="shared" si="0"/>
        <v>0</v>
      </c>
      <c r="AA15" s="558">
        <f t="shared" si="1"/>
        <v>0</v>
      </c>
      <c r="AB15" s="562">
        <f t="shared" si="2"/>
        <v>0</v>
      </c>
      <c r="AC15" s="563">
        <f t="shared" si="3"/>
        <v>0</v>
      </c>
    </row>
    <row r="16" spans="1:31" ht="26.1" customHeight="1">
      <c r="A16" s="415" t="s">
        <v>1235</v>
      </c>
      <c r="B16" s="433">
        <f>SUM('IIIB:Elder Abuse'!B16)</f>
        <v>0</v>
      </c>
      <c r="C16" s="433">
        <f>SUM('IIIB:Elder Abuse'!C16)</f>
        <v>0</v>
      </c>
      <c r="D16" s="433">
        <f>SUM('IIIB:Elder Abuse'!D16)</f>
        <v>0</v>
      </c>
      <c r="E16" s="433">
        <f>SUM('IIIB:Elder Abuse'!E16)</f>
        <v>0</v>
      </c>
      <c r="F16" s="433">
        <f>SUM('IIIB:Elder Abuse'!F16)</f>
        <v>0</v>
      </c>
      <c r="G16" s="433">
        <f>SUM('IIIB:Elder Abuse'!G16)</f>
        <v>0</v>
      </c>
      <c r="H16" s="433">
        <f>SUM('IIIB:Elder Abuse'!H16)</f>
        <v>0</v>
      </c>
      <c r="I16" s="433">
        <f>SUM('IIIB:Elder Abuse'!I16)</f>
        <v>0</v>
      </c>
      <c r="J16" s="433">
        <f>SUM('IIIB:Elder Abuse'!J16)</f>
        <v>0</v>
      </c>
      <c r="K16" s="433">
        <f>SUM('IIIB:Elder Abuse'!K16)</f>
        <v>0</v>
      </c>
      <c r="L16" s="433">
        <f>SUM('IIIB:Elder Abuse'!L16)</f>
        <v>0</v>
      </c>
      <c r="M16" s="433">
        <f>SUM('IIIB:Elder Abuse'!M16)</f>
        <v>0</v>
      </c>
      <c r="N16" s="433">
        <f>SUM('IIIB:Elder Abuse'!N16)</f>
        <v>0</v>
      </c>
      <c r="O16" s="433">
        <f>SUM('IIIB:Elder Abuse'!O16)</f>
        <v>0</v>
      </c>
      <c r="P16" s="433">
        <f>SUM('IIIB:Elder Abuse'!P16)</f>
        <v>0</v>
      </c>
      <c r="Q16" s="433">
        <f>SUM('IIIB:Elder Abuse'!Q16)</f>
        <v>0</v>
      </c>
      <c r="R16" s="433">
        <f>SUM('IIIB:Elder Abuse'!R16)</f>
        <v>0</v>
      </c>
      <c r="S16" s="433">
        <f>SUM('IIIB:Elder Abuse'!S16)</f>
        <v>0</v>
      </c>
      <c r="T16" s="433">
        <f>SUM('IIIB:Elder Abuse'!T16)</f>
        <v>0</v>
      </c>
      <c r="U16" s="433">
        <f>SUM('IIIB:Elder Abuse'!U16)</f>
        <v>0</v>
      </c>
      <c r="V16" s="433">
        <f>SUM('IIIB:Elder Abuse'!V16)</f>
        <v>0</v>
      </c>
      <c r="W16" s="433">
        <f>SUM('IIIB:Elder Abuse'!W16)</f>
        <v>0</v>
      </c>
      <c r="X16" s="433">
        <f>SUM('IIIB:Elder Abuse'!X16)</f>
        <v>0</v>
      </c>
      <c r="Y16" s="433">
        <f>SUM('IIIB:Elder Abuse'!Y16)</f>
        <v>0</v>
      </c>
      <c r="Z16" s="559">
        <f t="shared" si="0"/>
        <v>0</v>
      </c>
      <c r="AA16" s="558">
        <f t="shared" si="1"/>
        <v>0</v>
      </c>
      <c r="AB16" s="562">
        <f t="shared" si="2"/>
        <v>0</v>
      </c>
      <c r="AC16" s="563">
        <f t="shared" si="3"/>
        <v>0</v>
      </c>
    </row>
    <row r="17" spans="1:29" ht="26.1" customHeight="1">
      <c r="A17" s="415" t="s">
        <v>480</v>
      </c>
      <c r="B17" s="433">
        <f>SUM('IIIB:Elder Abuse'!B17)</f>
        <v>0</v>
      </c>
      <c r="C17" s="433">
        <f>SUM('IIIB:Elder Abuse'!C17)</f>
        <v>0</v>
      </c>
      <c r="D17" s="433">
        <f>SUM('IIIB:Elder Abuse'!D17)</f>
        <v>0</v>
      </c>
      <c r="E17" s="433">
        <f>SUM('IIIB:Elder Abuse'!E17)</f>
        <v>0</v>
      </c>
      <c r="F17" s="433">
        <f>SUM('IIIB:Elder Abuse'!F17)</f>
        <v>0</v>
      </c>
      <c r="G17" s="433">
        <f>SUM('IIIB:Elder Abuse'!G17)</f>
        <v>0</v>
      </c>
      <c r="H17" s="433">
        <f>SUM('IIIB:Elder Abuse'!H17)</f>
        <v>0</v>
      </c>
      <c r="I17" s="433">
        <f>SUM('IIIB:Elder Abuse'!I17)</f>
        <v>0</v>
      </c>
      <c r="J17" s="433">
        <f>SUM('IIIB:Elder Abuse'!J17)</f>
        <v>0</v>
      </c>
      <c r="K17" s="433">
        <f>SUM('IIIB:Elder Abuse'!K17)</f>
        <v>0</v>
      </c>
      <c r="L17" s="433">
        <f>SUM('IIIB:Elder Abuse'!L17)</f>
        <v>0</v>
      </c>
      <c r="M17" s="433">
        <f>SUM('IIIB:Elder Abuse'!M17)</f>
        <v>0</v>
      </c>
      <c r="N17" s="433">
        <f>SUM('IIIB:Elder Abuse'!N17)</f>
        <v>0</v>
      </c>
      <c r="O17" s="433">
        <f>SUM('IIIB:Elder Abuse'!O17)</f>
        <v>0</v>
      </c>
      <c r="P17" s="433">
        <f>SUM('IIIB:Elder Abuse'!P17)</f>
        <v>0</v>
      </c>
      <c r="Q17" s="433">
        <f>SUM('IIIB:Elder Abuse'!Q17)</f>
        <v>0</v>
      </c>
      <c r="R17" s="433">
        <f>SUM('IIIB:Elder Abuse'!R17)</f>
        <v>0</v>
      </c>
      <c r="S17" s="433">
        <f>SUM('IIIB:Elder Abuse'!S17)</f>
        <v>0</v>
      </c>
      <c r="T17" s="433">
        <f>SUM('IIIB:Elder Abuse'!T17)</f>
        <v>0</v>
      </c>
      <c r="U17" s="433">
        <f>SUM('IIIB:Elder Abuse'!U17)</f>
        <v>0</v>
      </c>
      <c r="V17" s="433">
        <f>SUM('IIIB:Elder Abuse'!V17)</f>
        <v>0</v>
      </c>
      <c r="W17" s="433">
        <f>SUM('IIIB:Elder Abuse'!W17)</f>
        <v>0</v>
      </c>
      <c r="X17" s="433">
        <f>SUM('IIIB:Elder Abuse'!X17)</f>
        <v>0</v>
      </c>
      <c r="Y17" s="433">
        <f>SUM('IIIB:Elder Abuse'!Y17)</f>
        <v>0</v>
      </c>
      <c r="Z17" s="559">
        <f t="shared" si="0"/>
        <v>0</v>
      </c>
      <c r="AA17" s="558">
        <f t="shared" si="1"/>
        <v>0</v>
      </c>
      <c r="AB17" s="562">
        <f t="shared" si="2"/>
        <v>0</v>
      </c>
      <c r="AC17" s="563">
        <f t="shared" si="3"/>
        <v>0</v>
      </c>
    </row>
    <row r="18" spans="1:29" ht="26.1" customHeight="1">
      <c r="A18" s="415" t="s">
        <v>504</v>
      </c>
      <c r="B18" s="433">
        <f>SUM('IIIB:Elder Abuse'!B18)</f>
        <v>0</v>
      </c>
      <c r="C18" s="433">
        <f>SUM('IIIB:Elder Abuse'!C18)</f>
        <v>0</v>
      </c>
      <c r="D18" s="433">
        <f>SUM('IIIB:Elder Abuse'!D18)</f>
        <v>0</v>
      </c>
      <c r="E18" s="433">
        <f>SUM('IIIB:Elder Abuse'!E18)</f>
        <v>0</v>
      </c>
      <c r="F18" s="433">
        <f>SUM('IIIB:Elder Abuse'!F18)</f>
        <v>0</v>
      </c>
      <c r="G18" s="433">
        <f>SUM('IIIB:Elder Abuse'!G18)</f>
        <v>0</v>
      </c>
      <c r="H18" s="433">
        <f>SUM('IIIB:Elder Abuse'!H18)</f>
        <v>0</v>
      </c>
      <c r="I18" s="433">
        <f>SUM('IIIB:Elder Abuse'!I18)</f>
        <v>0</v>
      </c>
      <c r="J18" s="433">
        <f>SUM('IIIB:Elder Abuse'!J18)</f>
        <v>0</v>
      </c>
      <c r="K18" s="433">
        <f>SUM('IIIB:Elder Abuse'!K18)</f>
        <v>0</v>
      </c>
      <c r="L18" s="433">
        <f>SUM('IIIB:Elder Abuse'!L18)</f>
        <v>0</v>
      </c>
      <c r="M18" s="433">
        <f>SUM('IIIB:Elder Abuse'!M18)</f>
        <v>0</v>
      </c>
      <c r="N18" s="433">
        <f>SUM('IIIB:Elder Abuse'!N18)</f>
        <v>0</v>
      </c>
      <c r="O18" s="433">
        <f>SUM('IIIB:Elder Abuse'!O18)</f>
        <v>0</v>
      </c>
      <c r="P18" s="433">
        <f>SUM('IIIB:Elder Abuse'!P18)</f>
        <v>0</v>
      </c>
      <c r="Q18" s="433">
        <f>SUM('IIIB:Elder Abuse'!Q18)</f>
        <v>0</v>
      </c>
      <c r="R18" s="433">
        <f>SUM('IIIB:Elder Abuse'!R18)</f>
        <v>0</v>
      </c>
      <c r="S18" s="433">
        <f>SUM('IIIB:Elder Abuse'!S18)</f>
        <v>0</v>
      </c>
      <c r="T18" s="433">
        <f>SUM('IIIB:Elder Abuse'!T18)</f>
        <v>0</v>
      </c>
      <c r="U18" s="433">
        <f>SUM('IIIB:Elder Abuse'!U18)</f>
        <v>0</v>
      </c>
      <c r="V18" s="433">
        <f>SUM('IIIB:Elder Abuse'!V18)</f>
        <v>0</v>
      </c>
      <c r="W18" s="433">
        <f>SUM('IIIB:Elder Abuse'!W18)</f>
        <v>0</v>
      </c>
      <c r="X18" s="433">
        <f>SUM('IIIB:Elder Abuse'!X18)</f>
        <v>0</v>
      </c>
      <c r="Y18" s="433">
        <f>SUM('IIIB:Elder Abuse'!Y18)</f>
        <v>0</v>
      </c>
      <c r="Z18" s="559">
        <f t="shared" si="0"/>
        <v>0</v>
      </c>
      <c r="AA18" s="558">
        <f t="shared" si="1"/>
        <v>0</v>
      </c>
      <c r="AB18" s="562">
        <f t="shared" si="2"/>
        <v>0</v>
      </c>
      <c r="AC18" s="563">
        <f t="shared" si="3"/>
        <v>0</v>
      </c>
    </row>
    <row r="19" spans="1:29" ht="26.1" customHeight="1">
      <c r="A19" s="415" t="s">
        <v>1236</v>
      </c>
      <c r="B19" s="433">
        <f>SUM('IIIB:Elder Abuse'!B19)</f>
        <v>0</v>
      </c>
      <c r="C19" s="433">
        <f>SUM('IIIB:Elder Abuse'!C19)</f>
        <v>0</v>
      </c>
      <c r="D19" s="433">
        <f>SUM('IIIB:Elder Abuse'!D19)</f>
        <v>0</v>
      </c>
      <c r="E19" s="433">
        <f>SUM('IIIB:Elder Abuse'!E19)</f>
        <v>0</v>
      </c>
      <c r="F19" s="433">
        <f>SUM('IIIB:Elder Abuse'!F19)</f>
        <v>0</v>
      </c>
      <c r="G19" s="433">
        <f>SUM('IIIB:Elder Abuse'!G19)</f>
        <v>0</v>
      </c>
      <c r="H19" s="433">
        <f>SUM('IIIB:Elder Abuse'!H19)</f>
        <v>0</v>
      </c>
      <c r="I19" s="433">
        <f>SUM('IIIB:Elder Abuse'!I19)</f>
        <v>0</v>
      </c>
      <c r="J19" s="433">
        <f>SUM('IIIB:Elder Abuse'!J19)</f>
        <v>0</v>
      </c>
      <c r="K19" s="433">
        <f>SUM('IIIB:Elder Abuse'!K19)</f>
        <v>0</v>
      </c>
      <c r="L19" s="433">
        <f>SUM('IIIB:Elder Abuse'!L19)</f>
        <v>0</v>
      </c>
      <c r="M19" s="433">
        <f>SUM('IIIB:Elder Abuse'!M19)</f>
        <v>0</v>
      </c>
      <c r="N19" s="433">
        <f>SUM('IIIB:Elder Abuse'!N19)</f>
        <v>0</v>
      </c>
      <c r="O19" s="433">
        <f>SUM('IIIB:Elder Abuse'!O19)</f>
        <v>0</v>
      </c>
      <c r="P19" s="433">
        <f>SUM('IIIB:Elder Abuse'!P19)</f>
        <v>0</v>
      </c>
      <c r="Q19" s="433">
        <f>SUM('IIIB:Elder Abuse'!Q19)</f>
        <v>0</v>
      </c>
      <c r="R19" s="433">
        <f>SUM('IIIB:Elder Abuse'!R19)</f>
        <v>0</v>
      </c>
      <c r="S19" s="433">
        <f>SUM('IIIB:Elder Abuse'!S19)</f>
        <v>0</v>
      </c>
      <c r="T19" s="433">
        <f>SUM('IIIB:Elder Abuse'!T19)</f>
        <v>0</v>
      </c>
      <c r="U19" s="433">
        <f>SUM('IIIB:Elder Abuse'!U19)</f>
        <v>0</v>
      </c>
      <c r="V19" s="433">
        <f>SUM('IIIB:Elder Abuse'!V19)</f>
        <v>0</v>
      </c>
      <c r="W19" s="433">
        <f>SUM('IIIB:Elder Abuse'!W19)</f>
        <v>0</v>
      </c>
      <c r="X19" s="433">
        <f>SUM('IIIB:Elder Abuse'!X19)</f>
        <v>0</v>
      </c>
      <c r="Y19" s="433">
        <f>SUM('IIIB:Elder Abuse'!Y19)</f>
        <v>0</v>
      </c>
      <c r="Z19" s="559">
        <f t="shared" si="0"/>
        <v>0</v>
      </c>
      <c r="AA19" s="558">
        <f t="shared" si="1"/>
        <v>0</v>
      </c>
      <c r="AB19" s="562">
        <f t="shared" si="2"/>
        <v>0</v>
      </c>
      <c r="AC19" s="563">
        <f t="shared" si="3"/>
        <v>0</v>
      </c>
    </row>
    <row r="20" spans="1:29" ht="26.1" customHeight="1">
      <c r="A20" s="415" t="s">
        <v>509</v>
      </c>
      <c r="B20" s="433">
        <f>SUM('IIIB:Elder Abuse'!B20)</f>
        <v>0</v>
      </c>
      <c r="C20" s="433">
        <f>SUM('IIIB:Elder Abuse'!C20)</f>
        <v>0</v>
      </c>
      <c r="D20" s="433">
        <f>SUM('IIIB:Elder Abuse'!D20)</f>
        <v>0</v>
      </c>
      <c r="E20" s="433">
        <f>SUM('IIIB:Elder Abuse'!E20)</f>
        <v>0</v>
      </c>
      <c r="F20" s="433">
        <f>SUM('IIIB:Elder Abuse'!F20)</f>
        <v>0</v>
      </c>
      <c r="G20" s="433">
        <f>SUM('IIIB:Elder Abuse'!G20)</f>
        <v>0</v>
      </c>
      <c r="H20" s="433">
        <f>SUM('IIIB:Elder Abuse'!H20)</f>
        <v>0</v>
      </c>
      <c r="I20" s="433">
        <f>SUM('IIIB:Elder Abuse'!I20)</f>
        <v>0</v>
      </c>
      <c r="J20" s="433">
        <f>SUM('IIIB:Elder Abuse'!J20)</f>
        <v>0</v>
      </c>
      <c r="K20" s="433">
        <f>SUM('IIIB:Elder Abuse'!K20)</f>
        <v>0</v>
      </c>
      <c r="L20" s="433">
        <f>SUM('IIIB:Elder Abuse'!L20)</f>
        <v>0</v>
      </c>
      <c r="M20" s="433">
        <f>SUM('IIIB:Elder Abuse'!M20)</f>
        <v>0</v>
      </c>
      <c r="N20" s="433">
        <f>SUM('IIIB:Elder Abuse'!N20)</f>
        <v>0</v>
      </c>
      <c r="O20" s="433">
        <f>SUM('IIIB:Elder Abuse'!O20)</f>
        <v>0</v>
      </c>
      <c r="P20" s="433">
        <f>SUM('IIIB:Elder Abuse'!P20)</f>
        <v>0</v>
      </c>
      <c r="Q20" s="433">
        <f>SUM('IIIB:Elder Abuse'!Q20)</f>
        <v>0</v>
      </c>
      <c r="R20" s="433">
        <f>SUM('IIIB:Elder Abuse'!R20)</f>
        <v>0</v>
      </c>
      <c r="S20" s="433">
        <f>SUM('IIIB:Elder Abuse'!S20)</f>
        <v>0</v>
      </c>
      <c r="T20" s="433">
        <f>SUM('IIIB:Elder Abuse'!T20)</f>
        <v>0</v>
      </c>
      <c r="U20" s="433">
        <f>SUM('IIIB:Elder Abuse'!U20)</f>
        <v>0</v>
      </c>
      <c r="V20" s="433">
        <f>SUM('IIIB:Elder Abuse'!V20)</f>
        <v>0</v>
      </c>
      <c r="W20" s="433">
        <f>SUM('IIIB:Elder Abuse'!W20)</f>
        <v>0</v>
      </c>
      <c r="X20" s="433">
        <f>SUM('IIIB:Elder Abuse'!X20)</f>
        <v>0</v>
      </c>
      <c r="Y20" s="433">
        <f>SUM('IIIB:Elder Abuse'!Y20)</f>
        <v>0</v>
      </c>
      <c r="Z20" s="559">
        <f t="shared" si="0"/>
        <v>0</v>
      </c>
      <c r="AA20" s="558">
        <f t="shared" si="1"/>
        <v>0</v>
      </c>
      <c r="AB20" s="562">
        <f t="shared" si="2"/>
        <v>0</v>
      </c>
      <c r="AC20" s="563">
        <f t="shared" si="3"/>
        <v>0</v>
      </c>
    </row>
    <row r="21" spans="1:29" ht="26.1" customHeight="1">
      <c r="A21" s="415" t="s">
        <v>1237</v>
      </c>
      <c r="B21" s="433">
        <f>SUM('IIIB:Elder Abuse'!B21)</f>
        <v>0</v>
      </c>
      <c r="C21" s="433">
        <f>SUM('IIIB:Elder Abuse'!C21)</f>
        <v>0</v>
      </c>
      <c r="D21" s="433">
        <f>SUM('IIIB:Elder Abuse'!D21)</f>
        <v>0</v>
      </c>
      <c r="E21" s="433">
        <f>SUM('IIIB:Elder Abuse'!E21)</f>
        <v>0</v>
      </c>
      <c r="F21" s="433">
        <f>SUM('IIIB:Elder Abuse'!F21)</f>
        <v>0</v>
      </c>
      <c r="G21" s="433">
        <f>SUM('IIIB:Elder Abuse'!G21)</f>
        <v>0</v>
      </c>
      <c r="H21" s="433">
        <f>SUM('IIIB:Elder Abuse'!H21)</f>
        <v>0</v>
      </c>
      <c r="I21" s="433">
        <f>SUM('IIIB:Elder Abuse'!I21)</f>
        <v>0</v>
      </c>
      <c r="J21" s="433">
        <f>SUM('IIIB:Elder Abuse'!J21)</f>
        <v>0</v>
      </c>
      <c r="K21" s="433">
        <f>SUM('IIIB:Elder Abuse'!K21)</f>
        <v>0</v>
      </c>
      <c r="L21" s="433">
        <f>SUM('IIIB:Elder Abuse'!L21)</f>
        <v>0</v>
      </c>
      <c r="M21" s="433">
        <f>SUM('IIIB:Elder Abuse'!M21)</f>
        <v>0</v>
      </c>
      <c r="N21" s="433">
        <f>SUM('IIIB:Elder Abuse'!N21)</f>
        <v>0</v>
      </c>
      <c r="O21" s="433">
        <f>SUM('IIIB:Elder Abuse'!O21)</f>
        <v>0</v>
      </c>
      <c r="P21" s="433">
        <f>SUM('IIIB:Elder Abuse'!P21)</f>
        <v>0</v>
      </c>
      <c r="Q21" s="433">
        <f>SUM('IIIB:Elder Abuse'!Q21)</f>
        <v>0</v>
      </c>
      <c r="R21" s="433">
        <f>SUM('IIIB:Elder Abuse'!R21)</f>
        <v>0</v>
      </c>
      <c r="S21" s="433">
        <f>SUM('IIIB:Elder Abuse'!S21)</f>
        <v>0</v>
      </c>
      <c r="T21" s="433">
        <f>SUM('IIIB:Elder Abuse'!T21)</f>
        <v>0</v>
      </c>
      <c r="U21" s="433">
        <f>SUM('IIIB:Elder Abuse'!U21)</f>
        <v>0</v>
      </c>
      <c r="V21" s="433">
        <f>SUM('IIIB:Elder Abuse'!V21)</f>
        <v>0</v>
      </c>
      <c r="W21" s="433">
        <f>SUM('IIIB:Elder Abuse'!W21)</f>
        <v>0</v>
      </c>
      <c r="X21" s="433">
        <f>SUM('IIIB:Elder Abuse'!X21)</f>
        <v>0</v>
      </c>
      <c r="Y21" s="433">
        <f>SUM('IIIB:Elder Abuse'!Y21)</f>
        <v>0</v>
      </c>
      <c r="Z21" s="559">
        <f t="shared" si="0"/>
        <v>0</v>
      </c>
      <c r="AA21" s="558">
        <f t="shared" si="1"/>
        <v>0</v>
      </c>
      <c r="AB21" s="562">
        <f t="shared" si="2"/>
        <v>0</v>
      </c>
      <c r="AC21" s="563">
        <f t="shared" si="3"/>
        <v>0</v>
      </c>
    </row>
    <row r="22" spans="1:29" ht="26.1" customHeight="1">
      <c r="A22" s="415" t="s">
        <v>1238</v>
      </c>
      <c r="B22" s="433">
        <f>SUM('IIIB:Elder Abuse'!B22)</f>
        <v>0</v>
      </c>
      <c r="C22" s="433">
        <f>SUM('IIIB:Elder Abuse'!C22)</f>
        <v>0</v>
      </c>
      <c r="D22" s="433">
        <f>SUM('IIIB:Elder Abuse'!D22)</f>
        <v>0</v>
      </c>
      <c r="E22" s="433">
        <f>SUM('IIIB:Elder Abuse'!E22)</f>
        <v>0</v>
      </c>
      <c r="F22" s="433">
        <f>SUM('IIIB:Elder Abuse'!F22)</f>
        <v>0</v>
      </c>
      <c r="G22" s="433">
        <f>SUM('IIIB:Elder Abuse'!G22)</f>
        <v>0</v>
      </c>
      <c r="H22" s="433">
        <f>SUM('IIIB:Elder Abuse'!H22)</f>
        <v>0</v>
      </c>
      <c r="I22" s="433">
        <f>SUM('IIIB:Elder Abuse'!I22)</f>
        <v>0</v>
      </c>
      <c r="J22" s="433">
        <f>SUM('IIIB:Elder Abuse'!J22)</f>
        <v>0</v>
      </c>
      <c r="K22" s="433">
        <f>SUM('IIIB:Elder Abuse'!K22)</f>
        <v>0</v>
      </c>
      <c r="L22" s="433">
        <f>SUM('IIIB:Elder Abuse'!L22)</f>
        <v>0</v>
      </c>
      <c r="M22" s="433">
        <f>SUM('IIIB:Elder Abuse'!M22)</f>
        <v>0</v>
      </c>
      <c r="N22" s="433">
        <f>SUM('IIIB:Elder Abuse'!N22)</f>
        <v>0</v>
      </c>
      <c r="O22" s="433">
        <f>SUM('IIIB:Elder Abuse'!O22)</f>
        <v>0</v>
      </c>
      <c r="P22" s="433">
        <f>SUM('IIIB:Elder Abuse'!P22)</f>
        <v>0</v>
      </c>
      <c r="Q22" s="433">
        <f>SUM('IIIB:Elder Abuse'!Q22)</f>
        <v>0</v>
      </c>
      <c r="R22" s="433">
        <f>SUM('IIIB:Elder Abuse'!R22)</f>
        <v>0</v>
      </c>
      <c r="S22" s="433">
        <f>SUM('IIIB:Elder Abuse'!S22)</f>
        <v>0</v>
      </c>
      <c r="T22" s="433">
        <f>SUM('IIIB:Elder Abuse'!T22)</f>
        <v>0</v>
      </c>
      <c r="U22" s="433">
        <f>SUM('IIIB:Elder Abuse'!U22)</f>
        <v>0</v>
      </c>
      <c r="V22" s="433">
        <f>SUM('IIIB:Elder Abuse'!V22)</f>
        <v>0</v>
      </c>
      <c r="W22" s="433">
        <f>SUM('IIIB:Elder Abuse'!W22)</f>
        <v>0</v>
      </c>
      <c r="X22" s="433">
        <f>SUM('IIIB:Elder Abuse'!X22)</f>
        <v>0</v>
      </c>
      <c r="Y22" s="433">
        <f>SUM('IIIB:Elder Abuse'!Y22)</f>
        <v>0</v>
      </c>
      <c r="Z22" s="559">
        <f t="shared" si="0"/>
        <v>0</v>
      </c>
      <c r="AA22" s="558">
        <f t="shared" si="1"/>
        <v>0</v>
      </c>
      <c r="AB22" s="562">
        <f t="shared" si="2"/>
        <v>0</v>
      </c>
      <c r="AC22" s="563">
        <f t="shared" si="3"/>
        <v>0</v>
      </c>
    </row>
    <row r="23" spans="1:29" ht="26.1" customHeight="1">
      <c r="A23" s="415" t="s">
        <v>1239</v>
      </c>
      <c r="B23" s="433">
        <f>SUM('IIIB:Elder Abuse'!B23)</f>
        <v>0</v>
      </c>
      <c r="C23" s="433">
        <f>SUM('IIIB:Elder Abuse'!C23)</f>
        <v>0</v>
      </c>
      <c r="D23" s="433">
        <f>SUM('IIIB:Elder Abuse'!D23)</f>
        <v>0</v>
      </c>
      <c r="E23" s="433">
        <f>SUM('IIIB:Elder Abuse'!E23)</f>
        <v>0</v>
      </c>
      <c r="F23" s="433">
        <f>SUM('IIIB:Elder Abuse'!F23)</f>
        <v>0</v>
      </c>
      <c r="G23" s="433">
        <f>SUM('IIIB:Elder Abuse'!G23)</f>
        <v>0</v>
      </c>
      <c r="H23" s="433">
        <f>SUM('IIIB:Elder Abuse'!H23)</f>
        <v>0</v>
      </c>
      <c r="I23" s="433">
        <f>SUM('IIIB:Elder Abuse'!I23)</f>
        <v>0</v>
      </c>
      <c r="J23" s="433">
        <f>SUM('IIIB:Elder Abuse'!J23)</f>
        <v>0</v>
      </c>
      <c r="K23" s="433">
        <f>SUM('IIIB:Elder Abuse'!K23)</f>
        <v>0</v>
      </c>
      <c r="L23" s="433">
        <f>SUM('IIIB:Elder Abuse'!L23)</f>
        <v>0</v>
      </c>
      <c r="M23" s="433">
        <f>SUM('IIIB:Elder Abuse'!M23)</f>
        <v>0</v>
      </c>
      <c r="N23" s="433">
        <f>SUM('IIIB:Elder Abuse'!N23)</f>
        <v>0</v>
      </c>
      <c r="O23" s="433">
        <f>SUM('IIIB:Elder Abuse'!O23)</f>
        <v>0</v>
      </c>
      <c r="P23" s="433">
        <f>SUM('IIIB:Elder Abuse'!P23)</f>
        <v>0</v>
      </c>
      <c r="Q23" s="433">
        <f>SUM('IIIB:Elder Abuse'!Q23)</f>
        <v>0</v>
      </c>
      <c r="R23" s="433">
        <f>SUM('IIIB:Elder Abuse'!R23)</f>
        <v>0</v>
      </c>
      <c r="S23" s="433">
        <f>SUM('IIIB:Elder Abuse'!S23)</f>
        <v>0</v>
      </c>
      <c r="T23" s="433">
        <f>SUM('IIIB:Elder Abuse'!T23)</f>
        <v>0</v>
      </c>
      <c r="U23" s="433">
        <f>SUM('IIIB:Elder Abuse'!U23)</f>
        <v>0</v>
      </c>
      <c r="V23" s="433">
        <f>SUM('IIIB:Elder Abuse'!V23)</f>
        <v>0</v>
      </c>
      <c r="W23" s="433">
        <f>SUM('IIIB:Elder Abuse'!W23)</f>
        <v>0</v>
      </c>
      <c r="X23" s="433">
        <f>SUM('IIIB:Elder Abuse'!X23)</f>
        <v>0</v>
      </c>
      <c r="Y23" s="433">
        <f>SUM('IIIB:Elder Abuse'!Y23)</f>
        <v>0</v>
      </c>
      <c r="Z23" s="559">
        <f t="shared" si="0"/>
        <v>0</v>
      </c>
      <c r="AA23" s="558">
        <f t="shared" si="1"/>
        <v>0</v>
      </c>
      <c r="AB23" s="562">
        <f t="shared" si="2"/>
        <v>0</v>
      </c>
      <c r="AC23" s="563">
        <f t="shared" si="3"/>
        <v>0</v>
      </c>
    </row>
    <row r="24" spans="1:29" ht="26.1" customHeight="1">
      <c r="A24" s="415" t="s">
        <v>1240</v>
      </c>
      <c r="B24" s="433">
        <f>SUM('IIIB:Elder Abuse'!B24)</f>
        <v>0</v>
      </c>
      <c r="C24" s="433">
        <f>SUM('IIIB:Elder Abuse'!C24)</f>
        <v>0</v>
      </c>
      <c r="D24" s="433">
        <f>SUM('IIIB:Elder Abuse'!D24)</f>
        <v>0</v>
      </c>
      <c r="E24" s="433">
        <f>SUM('IIIB:Elder Abuse'!E24)</f>
        <v>0</v>
      </c>
      <c r="F24" s="433">
        <f>SUM('IIIB:Elder Abuse'!F24)</f>
        <v>0</v>
      </c>
      <c r="G24" s="433">
        <f>SUM('IIIB:Elder Abuse'!G24)</f>
        <v>0</v>
      </c>
      <c r="H24" s="433">
        <f>SUM('IIIB:Elder Abuse'!H24)</f>
        <v>0</v>
      </c>
      <c r="I24" s="433">
        <f>SUM('IIIB:Elder Abuse'!I24)</f>
        <v>0</v>
      </c>
      <c r="J24" s="433">
        <f>SUM('IIIB:Elder Abuse'!J24)</f>
        <v>0</v>
      </c>
      <c r="K24" s="433">
        <f>SUM('IIIB:Elder Abuse'!K24)</f>
        <v>0</v>
      </c>
      <c r="L24" s="433">
        <f>SUM('IIIB:Elder Abuse'!L24)</f>
        <v>0</v>
      </c>
      <c r="M24" s="433">
        <f>SUM('IIIB:Elder Abuse'!M24)</f>
        <v>0</v>
      </c>
      <c r="N24" s="433">
        <f>SUM('IIIB:Elder Abuse'!N24)</f>
        <v>0</v>
      </c>
      <c r="O24" s="433">
        <f>SUM('IIIB:Elder Abuse'!O24)</f>
        <v>0</v>
      </c>
      <c r="P24" s="433">
        <f>SUM('IIIB:Elder Abuse'!P24)</f>
        <v>0</v>
      </c>
      <c r="Q24" s="433">
        <f>SUM('IIIB:Elder Abuse'!Q24)</f>
        <v>0</v>
      </c>
      <c r="R24" s="433">
        <f>SUM('IIIB:Elder Abuse'!R24)</f>
        <v>0</v>
      </c>
      <c r="S24" s="433">
        <f>SUM('IIIB:Elder Abuse'!S24)</f>
        <v>0</v>
      </c>
      <c r="T24" s="433">
        <f>SUM('IIIB:Elder Abuse'!T24)</f>
        <v>0</v>
      </c>
      <c r="U24" s="433">
        <f>SUM('IIIB:Elder Abuse'!U24)</f>
        <v>0</v>
      </c>
      <c r="V24" s="433">
        <f>SUM('IIIB:Elder Abuse'!V24)</f>
        <v>0</v>
      </c>
      <c r="W24" s="433">
        <f>SUM('IIIB:Elder Abuse'!W24)</f>
        <v>0</v>
      </c>
      <c r="X24" s="433">
        <f>SUM('IIIB:Elder Abuse'!X24)</f>
        <v>0</v>
      </c>
      <c r="Y24" s="433">
        <f>SUM('IIIB:Elder Abuse'!Y24)</f>
        <v>0</v>
      </c>
      <c r="Z24" s="559">
        <f t="shared" si="0"/>
        <v>0</v>
      </c>
      <c r="AA24" s="558">
        <f t="shared" si="1"/>
        <v>0</v>
      </c>
      <c r="AB24" s="562">
        <f t="shared" si="2"/>
        <v>0</v>
      </c>
      <c r="AC24" s="563">
        <f t="shared" si="3"/>
        <v>0</v>
      </c>
    </row>
    <row r="25" spans="1:29" ht="26.1" customHeight="1">
      <c r="A25" s="415" t="s">
        <v>574</v>
      </c>
      <c r="B25" s="433">
        <f>SUM('IIIB:Elder Abuse'!B25)</f>
        <v>0</v>
      </c>
      <c r="C25" s="433">
        <f>SUM('IIIB:Elder Abuse'!C25)</f>
        <v>0</v>
      </c>
      <c r="D25" s="433">
        <f>SUM('IIIB:Elder Abuse'!D25)</f>
        <v>0</v>
      </c>
      <c r="E25" s="433">
        <f>SUM('IIIB:Elder Abuse'!E25)</f>
        <v>0</v>
      </c>
      <c r="F25" s="433">
        <f>SUM('IIIB:Elder Abuse'!F25)</f>
        <v>0</v>
      </c>
      <c r="G25" s="433">
        <f>SUM('IIIB:Elder Abuse'!G25)</f>
        <v>0</v>
      </c>
      <c r="H25" s="433">
        <f>SUM('IIIB:Elder Abuse'!H25)</f>
        <v>0</v>
      </c>
      <c r="I25" s="433">
        <f>SUM('IIIB:Elder Abuse'!I25)</f>
        <v>0</v>
      </c>
      <c r="J25" s="433">
        <f>SUM('IIIB:Elder Abuse'!J25)</f>
        <v>0</v>
      </c>
      <c r="K25" s="433">
        <f>SUM('IIIB:Elder Abuse'!K25)</f>
        <v>0</v>
      </c>
      <c r="L25" s="433">
        <f>SUM('IIIB:Elder Abuse'!L25)</f>
        <v>0</v>
      </c>
      <c r="M25" s="433">
        <f>SUM('IIIB:Elder Abuse'!M25)</f>
        <v>0</v>
      </c>
      <c r="N25" s="433">
        <f>SUM('IIIB:Elder Abuse'!N25)</f>
        <v>0</v>
      </c>
      <c r="O25" s="433">
        <f>SUM('IIIB:Elder Abuse'!O25)</f>
        <v>0</v>
      </c>
      <c r="P25" s="433">
        <f>SUM('IIIB:Elder Abuse'!P25)</f>
        <v>0</v>
      </c>
      <c r="Q25" s="433">
        <f>SUM('IIIB:Elder Abuse'!Q25)</f>
        <v>0</v>
      </c>
      <c r="R25" s="433">
        <f>SUM('IIIB:Elder Abuse'!R25)</f>
        <v>0</v>
      </c>
      <c r="S25" s="433">
        <f>SUM('IIIB:Elder Abuse'!S25)</f>
        <v>0</v>
      </c>
      <c r="T25" s="433">
        <f>SUM('IIIB:Elder Abuse'!T25)</f>
        <v>0</v>
      </c>
      <c r="U25" s="433">
        <f>SUM('IIIB:Elder Abuse'!U25)</f>
        <v>0</v>
      </c>
      <c r="V25" s="433">
        <f>SUM('IIIB:Elder Abuse'!V25)</f>
        <v>0</v>
      </c>
      <c r="W25" s="433">
        <f>SUM('IIIB:Elder Abuse'!W25)</f>
        <v>0</v>
      </c>
      <c r="X25" s="433">
        <f>SUM('IIIB:Elder Abuse'!X25)</f>
        <v>0</v>
      </c>
      <c r="Y25" s="433">
        <f>SUM('IIIB:Elder Abuse'!Y25)</f>
        <v>0</v>
      </c>
      <c r="Z25" s="559">
        <f t="shared" si="0"/>
        <v>0</v>
      </c>
      <c r="AA25" s="558">
        <f t="shared" si="1"/>
        <v>0</v>
      </c>
      <c r="AB25" s="562">
        <f t="shared" si="2"/>
        <v>0</v>
      </c>
      <c r="AC25" s="563">
        <f t="shared" si="3"/>
        <v>0</v>
      </c>
    </row>
    <row r="26" spans="1:29" ht="26.1" customHeight="1">
      <c r="A26" s="415" t="s">
        <v>578</v>
      </c>
      <c r="B26" s="433">
        <f>SUM('IIIB:Elder Abuse'!B26)</f>
        <v>0</v>
      </c>
      <c r="C26" s="433">
        <f>SUM('IIIB:Elder Abuse'!C26)</f>
        <v>0</v>
      </c>
      <c r="D26" s="433">
        <f>SUM('IIIB:Elder Abuse'!D26)</f>
        <v>0</v>
      </c>
      <c r="E26" s="433">
        <f>SUM('IIIB:Elder Abuse'!E26)</f>
        <v>0</v>
      </c>
      <c r="F26" s="433">
        <f>SUM('IIIB:Elder Abuse'!F26)</f>
        <v>0</v>
      </c>
      <c r="G26" s="433">
        <f>SUM('IIIB:Elder Abuse'!G26)</f>
        <v>0</v>
      </c>
      <c r="H26" s="433">
        <f>SUM('IIIB:Elder Abuse'!H26)</f>
        <v>0</v>
      </c>
      <c r="I26" s="433">
        <f>SUM('IIIB:Elder Abuse'!I26)</f>
        <v>0</v>
      </c>
      <c r="J26" s="433">
        <f>SUM('IIIB:Elder Abuse'!J26)</f>
        <v>0</v>
      </c>
      <c r="K26" s="433">
        <f>SUM('IIIB:Elder Abuse'!K26)</f>
        <v>0</v>
      </c>
      <c r="L26" s="433">
        <f>SUM('IIIB:Elder Abuse'!L26)</f>
        <v>0</v>
      </c>
      <c r="M26" s="433">
        <f>SUM('IIIB:Elder Abuse'!M26)</f>
        <v>0</v>
      </c>
      <c r="N26" s="433">
        <f>SUM('IIIB:Elder Abuse'!N26)</f>
        <v>0</v>
      </c>
      <c r="O26" s="433">
        <f>SUM('IIIB:Elder Abuse'!O26)</f>
        <v>0</v>
      </c>
      <c r="P26" s="433">
        <f>SUM('IIIB:Elder Abuse'!P26)</f>
        <v>0</v>
      </c>
      <c r="Q26" s="433">
        <f>SUM('IIIB:Elder Abuse'!Q26)</f>
        <v>0</v>
      </c>
      <c r="R26" s="433">
        <f>SUM('IIIB:Elder Abuse'!R26)</f>
        <v>0</v>
      </c>
      <c r="S26" s="433">
        <f>SUM('IIIB:Elder Abuse'!S26)</f>
        <v>0</v>
      </c>
      <c r="T26" s="433">
        <f>SUM('IIIB:Elder Abuse'!T26)</f>
        <v>0</v>
      </c>
      <c r="U26" s="433">
        <f>SUM('IIIB:Elder Abuse'!U26)</f>
        <v>0</v>
      </c>
      <c r="V26" s="433">
        <f>SUM('IIIB:Elder Abuse'!V26)</f>
        <v>0</v>
      </c>
      <c r="W26" s="433">
        <f>SUM('IIIB:Elder Abuse'!W26)</f>
        <v>0</v>
      </c>
      <c r="X26" s="433">
        <f>SUM('IIIB:Elder Abuse'!X26)</f>
        <v>0</v>
      </c>
      <c r="Y26" s="433">
        <f>SUM('IIIB:Elder Abuse'!Y26)</f>
        <v>0</v>
      </c>
      <c r="Z26" s="559">
        <f t="shared" si="0"/>
        <v>0</v>
      </c>
      <c r="AA26" s="558">
        <f t="shared" si="1"/>
        <v>0</v>
      </c>
      <c r="AB26" s="562">
        <f t="shared" si="2"/>
        <v>0</v>
      </c>
      <c r="AC26" s="563">
        <f t="shared" si="3"/>
        <v>0</v>
      </c>
    </row>
    <row r="27" spans="1:29" ht="26.1" customHeight="1">
      <c r="A27" s="415" t="s">
        <v>799</v>
      </c>
      <c r="B27" s="433">
        <f>SUM('IIIB:Elder Abuse'!B27)</f>
        <v>0</v>
      </c>
      <c r="C27" s="433">
        <f>SUM('IIIB:Elder Abuse'!C27)</f>
        <v>0</v>
      </c>
      <c r="D27" s="433">
        <f>SUM('IIIB:Elder Abuse'!D27)</f>
        <v>0</v>
      </c>
      <c r="E27" s="433">
        <f>SUM('IIIB:Elder Abuse'!E27)</f>
        <v>0</v>
      </c>
      <c r="F27" s="433">
        <f>SUM('IIIB:Elder Abuse'!F27)</f>
        <v>0</v>
      </c>
      <c r="G27" s="433">
        <f>SUM('IIIB:Elder Abuse'!G27)</f>
        <v>0</v>
      </c>
      <c r="H27" s="433">
        <f>SUM('IIIB:Elder Abuse'!H27)</f>
        <v>0</v>
      </c>
      <c r="I27" s="433">
        <f>SUM('IIIB:Elder Abuse'!I27)</f>
        <v>0</v>
      </c>
      <c r="J27" s="433">
        <f>SUM('IIIB:Elder Abuse'!J27)</f>
        <v>0</v>
      </c>
      <c r="K27" s="433">
        <f>SUM('IIIB:Elder Abuse'!K27)</f>
        <v>0</v>
      </c>
      <c r="L27" s="433">
        <f>SUM('IIIB:Elder Abuse'!L27)</f>
        <v>0</v>
      </c>
      <c r="M27" s="433">
        <f>SUM('IIIB:Elder Abuse'!M27)</f>
        <v>0</v>
      </c>
      <c r="N27" s="433">
        <f>SUM('IIIB:Elder Abuse'!N27)</f>
        <v>0</v>
      </c>
      <c r="O27" s="433">
        <f>SUM('IIIB:Elder Abuse'!O27)</f>
        <v>0</v>
      </c>
      <c r="P27" s="433">
        <f>SUM('IIIB:Elder Abuse'!P27)</f>
        <v>0</v>
      </c>
      <c r="Q27" s="433">
        <f>SUM('IIIB:Elder Abuse'!Q27)</f>
        <v>0</v>
      </c>
      <c r="R27" s="433">
        <f>SUM('IIIB:Elder Abuse'!R27)</f>
        <v>0</v>
      </c>
      <c r="S27" s="433">
        <f>SUM('IIIB:Elder Abuse'!S27)</f>
        <v>0</v>
      </c>
      <c r="T27" s="433">
        <f>SUM('IIIB:Elder Abuse'!T27)</f>
        <v>0</v>
      </c>
      <c r="U27" s="433">
        <f>SUM('IIIB:Elder Abuse'!U27)</f>
        <v>0</v>
      </c>
      <c r="V27" s="433">
        <f>SUM('IIIB:Elder Abuse'!V27)</f>
        <v>0</v>
      </c>
      <c r="W27" s="433">
        <f>SUM('IIIB:Elder Abuse'!W27)</f>
        <v>0</v>
      </c>
      <c r="X27" s="433">
        <f>SUM('IIIB:Elder Abuse'!X27)</f>
        <v>0</v>
      </c>
      <c r="Y27" s="433">
        <f>SUM('IIIB:Elder Abuse'!Y27)</f>
        <v>0</v>
      </c>
      <c r="Z27" s="559">
        <f t="shared" si="0"/>
        <v>0</v>
      </c>
      <c r="AA27" s="558">
        <f t="shared" si="1"/>
        <v>0</v>
      </c>
      <c r="AB27" s="562">
        <f t="shared" si="2"/>
        <v>0</v>
      </c>
      <c r="AC27" s="563">
        <f t="shared" si="3"/>
        <v>0</v>
      </c>
    </row>
    <row r="28" spans="1:29" ht="26.1" customHeight="1">
      <c r="A28" s="415" t="s">
        <v>584</v>
      </c>
      <c r="B28" s="433">
        <f>SUM('IIIB:Elder Abuse'!B28)</f>
        <v>0</v>
      </c>
      <c r="C28" s="433">
        <f>SUM('IIIB:Elder Abuse'!C28)</f>
        <v>0</v>
      </c>
      <c r="D28" s="433">
        <f>SUM('IIIB:Elder Abuse'!D28)</f>
        <v>0</v>
      </c>
      <c r="E28" s="433">
        <f>SUM('IIIB:Elder Abuse'!E28)</f>
        <v>0</v>
      </c>
      <c r="F28" s="433">
        <f>SUM('IIIB:Elder Abuse'!F28)</f>
        <v>0</v>
      </c>
      <c r="G28" s="433">
        <f>SUM('IIIB:Elder Abuse'!G28)</f>
        <v>0</v>
      </c>
      <c r="H28" s="433">
        <f>SUM('IIIB:Elder Abuse'!H28)</f>
        <v>0</v>
      </c>
      <c r="I28" s="433">
        <f>SUM('IIIB:Elder Abuse'!I28)</f>
        <v>0</v>
      </c>
      <c r="J28" s="433">
        <f>SUM('IIIB:Elder Abuse'!J28)</f>
        <v>0</v>
      </c>
      <c r="K28" s="433">
        <f>SUM('IIIB:Elder Abuse'!K28)</f>
        <v>0</v>
      </c>
      <c r="L28" s="433">
        <f>SUM('IIIB:Elder Abuse'!L28)</f>
        <v>0</v>
      </c>
      <c r="M28" s="433">
        <f>SUM('IIIB:Elder Abuse'!M28)</f>
        <v>0</v>
      </c>
      <c r="N28" s="433">
        <f>SUM('IIIB:Elder Abuse'!N28)</f>
        <v>0</v>
      </c>
      <c r="O28" s="433">
        <f>SUM('IIIB:Elder Abuse'!O28)</f>
        <v>0</v>
      </c>
      <c r="P28" s="433">
        <f>SUM('IIIB:Elder Abuse'!P28)</f>
        <v>0</v>
      </c>
      <c r="Q28" s="433">
        <f>SUM('IIIB:Elder Abuse'!Q28)</f>
        <v>0</v>
      </c>
      <c r="R28" s="433">
        <f>SUM('IIIB:Elder Abuse'!R28)</f>
        <v>0</v>
      </c>
      <c r="S28" s="433">
        <f>SUM('IIIB:Elder Abuse'!S28)</f>
        <v>0</v>
      </c>
      <c r="T28" s="433">
        <f>SUM('IIIB:Elder Abuse'!T28)</f>
        <v>0</v>
      </c>
      <c r="U28" s="433">
        <f>SUM('IIIB:Elder Abuse'!U28)</f>
        <v>0</v>
      </c>
      <c r="V28" s="433">
        <f>SUM('IIIB:Elder Abuse'!V28)</f>
        <v>0</v>
      </c>
      <c r="W28" s="433">
        <f>SUM('IIIB:Elder Abuse'!W28)</f>
        <v>0</v>
      </c>
      <c r="X28" s="433">
        <f>SUM('IIIB:Elder Abuse'!X28)</f>
        <v>0</v>
      </c>
      <c r="Y28" s="433">
        <f>SUM('IIIB:Elder Abuse'!Y28)</f>
        <v>0</v>
      </c>
      <c r="Z28" s="559">
        <f t="shared" si="0"/>
        <v>0</v>
      </c>
      <c r="AA28" s="558">
        <f t="shared" si="1"/>
        <v>0</v>
      </c>
      <c r="AB28" s="562">
        <f t="shared" si="2"/>
        <v>0</v>
      </c>
      <c r="AC28" s="563">
        <f t="shared" si="3"/>
        <v>0</v>
      </c>
    </row>
    <row r="29" spans="1:29" ht="26.1" customHeight="1">
      <c r="A29" s="415" t="s">
        <v>1241</v>
      </c>
      <c r="B29" s="433">
        <f>SUM('IIIB:Elder Abuse'!B29)</f>
        <v>0</v>
      </c>
      <c r="C29" s="433">
        <f>SUM('IIIB:Elder Abuse'!C29)</f>
        <v>0</v>
      </c>
      <c r="D29" s="433">
        <f>SUM('IIIB:Elder Abuse'!D29)</f>
        <v>0</v>
      </c>
      <c r="E29" s="433">
        <f>SUM('IIIB:Elder Abuse'!E29)</f>
        <v>0</v>
      </c>
      <c r="F29" s="433">
        <f>SUM('IIIB:Elder Abuse'!F29)</f>
        <v>0</v>
      </c>
      <c r="G29" s="433">
        <f>SUM('IIIB:Elder Abuse'!G29)</f>
        <v>0</v>
      </c>
      <c r="H29" s="433">
        <f>SUM('IIIB:Elder Abuse'!H29)</f>
        <v>0</v>
      </c>
      <c r="I29" s="433">
        <f>SUM('IIIB:Elder Abuse'!I29)</f>
        <v>0</v>
      </c>
      <c r="J29" s="433">
        <f>SUM('IIIB:Elder Abuse'!J29)</f>
        <v>0</v>
      </c>
      <c r="K29" s="433">
        <f>SUM('IIIB:Elder Abuse'!K29)</f>
        <v>0</v>
      </c>
      <c r="L29" s="433">
        <f>SUM('IIIB:Elder Abuse'!L29)</f>
        <v>0</v>
      </c>
      <c r="M29" s="433">
        <f>SUM('IIIB:Elder Abuse'!M29)</f>
        <v>0</v>
      </c>
      <c r="N29" s="433">
        <f>SUM('IIIB:Elder Abuse'!N29)</f>
        <v>0</v>
      </c>
      <c r="O29" s="433">
        <f>SUM('IIIB:Elder Abuse'!O29)</f>
        <v>0</v>
      </c>
      <c r="P29" s="433">
        <f>SUM('IIIB:Elder Abuse'!P29)</f>
        <v>0</v>
      </c>
      <c r="Q29" s="433">
        <f>SUM('IIIB:Elder Abuse'!Q29)</f>
        <v>0</v>
      </c>
      <c r="R29" s="433">
        <f>SUM('IIIB:Elder Abuse'!R29)</f>
        <v>0</v>
      </c>
      <c r="S29" s="433">
        <f>SUM('IIIB:Elder Abuse'!S29)</f>
        <v>0</v>
      </c>
      <c r="T29" s="433">
        <f>SUM('IIIB:Elder Abuse'!T29)</f>
        <v>0</v>
      </c>
      <c r="U29" s="433">
        <f>SUM('IIIB:Elder Abuse'!U29)</f>
        <v>0</v>
      </c>
      <c r="V29" s="433">
        <f>SUM('IIIB:Elder Abuse'!V29)</f>
        <v>0</v>
      </c>
      <c r="W29" s="433">
        <f>SUM('IIIB:Elder Abuse'!W29)</f>
        <v>0</v>
      </c>
      <c r="X29" s="433">
        <f>SUM('IIIB:Elder Abuse'!X29)</f>
        <v>0</v>
      </c>
      <c r="Y29" s="433">
        <f>SUM('IIIB:Elder Abuse'!Y29)</f>
        <v>0</v>
      </c>
      <c r="Z29" s="559">
        <f t="shared" si="0"/>
        <v>0</v>
      </c>
      <c r="AA29" s="558">
        <f t="shared" si="1"/>
        <v>0</v>
      </c>
      <c r="AB29" s="562">
        <f t="shared" si="2"/>
        <v>0</v>
      </c>
      <c r="AC29" s="563">
        <f t="shared" si="3"/>
        <v>0</v>
      </c>
    </row>
    <row r="30" spans="1:29" ht="26.1" customHeight="1">
      <c r="A30" s="415" t="s">
        <v>592</v>
      </c>
      <c r="B30" s="433">
        <f>SUM('IIIB:Elder Abuse'!B30)</f>
        <v>0</v>
      </c>
      <c r="C30" s="433">
        <f>SUM('IIIB:Elder Abuse'!C30)</f>
        <v>0</v>
      </c>
      <c r="D30" s="433">
        <f>SUM('IIIB:Elder Abuse'!D30)</f>
        <v>0</v>
      </c>
      <c r="E30" s="433">
        <f>SUM('IIIB:Elder Abuse'!E30)</f>
        <v>0</v>
      </c>
      <c r="F30" s="433">
        <f>SUM('IIIB:Elder Abuse'!F30)</f>
        <v>0</v>
      </c>
      <c r="G30" s="433">
        <f>SUM('IIIB:Elder Abuse'!G30)</f>
        <v>0</v>
      </c>
      <c r="H30" s="433">
        <f>SUM('IIIB:Elder Abuse'!H30)</f>
        <v>0</v>
      </c>
      <c r="I30" s="433">
        <f>SUM('IIIB:Elder Abuse'!I30)</f>
        <v>0</v>
      </c>
      <c r="J30" s="433">
        <f>SUM('IIIB:Elder Abuse'!J30)</f>
        <v>0</v>
      </c>
      <c r="K30" s="433">
        <f>SUM('IIIB:Elder Abuse'!K30)</f>
        <v>0</v>
      </c>
      <c r="L30" s="433">
        <f>SUM('IIIB:Elder Abuse'!L30)</f>
        <v>0</v>
      </c>
      <c r="M30" s="433">
        <f>SUM('IIIB:Elder Abuse'!M30)</f>
        <v>0</v>
      </c>
      <c r="N30" s="433">
        <f>SUM('IIIB:Elder Abuse'!N30)</f>
        <v>0</v>
      </c>
      <c r="O30" s="433">
        <f>SUM('IIIB:Elder Abuse'!O30)</f>
        <v>0</v>
      </c>
      <c r="P30" s="433">
        <f>SUM('IIIB:Elder Abuse'!P30)</f>
        <v>0</v>
      </c>
      <c r="Q30" s="433">
        <f>SUM('IIIB:Elder Abuse'!Q30)</f>
        <v>0</v>
      </c>
      <c r="R30" s="433">
        <f>SUM('IIIB:Elder Abuse'!R30)</f>
        <v>0</v>
      </c>
      <c r="S30" s="433">
        <f>SUM('IIIB:Elder Abuse'!S30)</f>
        <v>0</v>
      </c>
      <c r="T30" s="433">
        <f>SUM('IIIB:Elder Abuse'!T30)</f>
        <v>0</v>
      </c>
      <c r="U30" s="433">
        <f>SUM('IIIB:Elder Abuse'!U30)</f>
        <v>0</v>
      </c>
      <c r="V30" s="433">
        <f>SUM('IIIB:Elder Abuse'!V30)</f>
        <v>0</v>
      </c>
      <c r="W30" s="433">
        <f>SUM('IIIB:Elder Abuse'!W30)</f>
        <v>0</v>
      </c>
      <c r="X30" s="433">
        <f>SUM('IIIB:Elder Abuse'!X30)</f>
        <v>0</v>
      </c>
      <c r="Y30" s="433">
        <f>SUM('IIIB:Elder Abuse'!Y30)</f>
        <v>0</v>
      </c>
      <c r="Z30" s="559">
        <f t="shared" si="0"/>
        <v>0</v>
      </c>
      <c r="AA30" s="558">
        <f t="shared" si="1"/>
        <v>0</v>
      </c>
      <c r="AB30" s="562">
        <f t="shared" si="2"/>
        <v>0</v>
      </c>
      <c r="AC30" s="563">
        <f t="shared" si="3"/>
        <v>0</v>
      </c>
    </row>
    <row r="31" spans="1:29" ht="26.1" customHeight="1">
      <c r="A31" s="415" t="s">
        <v>1100</v>
      </c>
      <c r="B31" s="433">
        <f>SUM('IIIB:Elder Abuse'!B31)</f>
        <v>0</v>
      </c>
      <c r="C31" s="433">
        <f>SUM('IIIB:Elder Abuse'!C31)</f>
        <v>0</v>
      </c>
      <c r="D31" s="433">
        <f>SUM('IIIB:Elder Abuse'!D31)</f>
        <v>0</v>
      </c>
      <c r="E31" s="433">
        <f>SUM('IIIB:Elder Abuse'!E31)</f>
        <v>0</v>
      </c>
      <c r="F31" s="433">
        <f>SUM('IIIB:Elder Abuse'!F31)</f>
        <v>0</v>
      </c>
      <c r="G31" s="433">
        <f>SUM('IIIB:Elder Abuse'!G31)</f>
        <v>0</v>
      </c>
      <c r="H31" s="433">
        <f>SUM('IIIB:Elder Abuse'!H31)</f>
        <v>0</v>
      </c>
      <c r="I31" s="433">
        <f>SUM('IIIB:Elder Abuse'!I31)</f>
        <v>0</v>
      </c>
      <c r="J31" s="433">
        <f>SUM('IIIB:Elder Abuse'!J31)</f>
        <v>0</v>
      </c>
      <c r="K31" s="433">
        <f>SUM('IIIB:Elder Abuse'!K31)</f>
        <v>0</v>
      </c>
      <c r="L31" s="433">
        <f>SUM('IIIB:Elder Abuse'!L31)</f>
        <v>0</v>
      </c>
      <c r="M31" s="433">
        <f>SUM('IIIB:Elder Abuse'!M31)</f>
        <v>0</v>
      </c>
      <c r="N31" s="433">
        <f>SUM('IIIB:Elder Abuse'!N31)</f>
        <v>0</v>
      </c>
      <c r="O31" s="433">
        <f>SUM('IIIB:Elder Abuse'!O31)</f>
        <v>0</v>
      </c>
      <c r="P31" s="433">
        <f>SUM('IIIB:Elder Abuse'!P31)</f>
        <v>0</v>
      </c>
      <c r="Q31" s="433">
        <f>SUM('IIIB:Elder Abuse'!Q31)</f>
        <v>0</v>
      </c>
      <c r="R31" s="433">
        <f>SUM('IIIB:Elder Abuse'!R31)</f>
        <v>0</v>
      </c>
      <c r="S31" s="433">
        <f>SUM('IIIB:Elder Abuse'!S31)</f>
        <v>0</v>
      </c>
      <c r="T31" s="433">
        <f>SUM('IIIB:Elder Abuse'!T31)</f>
        <v>0</v>
      </c>
      <c r="U31" s="433">
        <f>SUM('IIIB:Elder Abuse'!U31)</f>
        <v>0</v>
      </c>
      <c r="V31" s="433">
        <f>SUM('IIIB:Elder Abuse'!V31)</f>
        <v>0</v>
      </c>
      <c r="W31" s="433">
        <f>SUM('IIIB:Elder Abuse'!W31)</f>
        <v>0</v>
      </c>
      <c r="X31" s="433">
        <f>SUM('IIIB:Elder Abuse'!X31)</f>
        <v>0</v>
      </c>
      <c r="Y31" s="433">
        <f>SUM('IIIB:Elder Abuse'!Y31)</f>
        <v>0</v>
      </c>
      <c r="Z31" s="559">
        <f t="shared" si="0"/>
        <v>0</v>
      </c>
      <c r="AA31" s="558">
        <f t="shared" si="1"/>
        <v>0</v>
      </c>
      <c r="AB31" s="562">
        <f t="shared" si="2"/>
        <v>0</v>
      </c>
      <c r="AC31" s="563">
        <f t="shared" si="3"/>
        <v>0</v>
      </c>
    </row>
    <row r="32" spans="1:29" ht="26.1" customHeight="1">
      <c r="A32" s="415" t="s">
        <v>750</v>
      </c>
      <c r="B32" s="433">
        <f>SUM('IIIB:Elder Abuse'!B32)</f>
        <v>0</v>
      </c>
      <c r="C32" s="433">
        <f>SUM('IIIB:Elder Abuse'!C32)</f>
        <v>0</v>
      </c>
      <c r="D32" s="433">
        <f>SUM('IIIB:Elder Abuse'!D32)</f>
        <v>0</v>
      </c>
      <c r="E32" s="433">
        <f>SUM('IIIB:Elder Abuse'!E32)</f>
        <v>0</v>
      </c>
      <c r="F32" s="433">
        <f>SUM('IIIB:Elder Abuse'!F32)</f>
        <v>0</v>
      </c>
      <c r="G32" s="433">
        <f>SUM('IIIB:Elder Abuse'!G32)</f>
        <v>0</v>
      </c>
      <c r="H32" s="433">
        <f>SUM('IIIB:Elder Abuse'!H32)</f>
        <v>0</v>
      </c>
      <c r="I32" s="433">
        <f>SUM('IIIB:Elder Abuse'!I32)</f>
        <v>0</v>
      </c>
      <c r="J32" s="433">
        <f>SUM('IIIB:Elder Abuse'!J32)</f>
        <v>0</v>
      </c>
      <c r="K32" s="433">
        <f>SUM('IIIB:Elder Abuse'!K32)</f>
        <v>0</v>
      </c>
      <c r="L32" s="433">
        <f>SUM('IIIB:Elder Abuse'!L32)</f>
        <v>0</v>
      </c>
      <c r="M32" s="433">
        <f>SUM('IIIB:Elder Abuse'!M32)</f>
        <v>0</v>
      </c>
      <c r="N32" s="433">
        <f>SUM('IIIB:Elder Abuse'!N32)</f>
        <v>0</v>
      </c>
      <c r="O32" s="433">
        <f>SUM('IIIB:Elder Abuse'!O32)</f>
        <v>0</v>
      </c>
      <c r="P32" s="433">
        <f>SUM('IIIB:Elder Abuse'!P32)</f>
        <v>0</v>
      </c>
      <c r="Q32" s="433">
        <f>SUM('IIIB:Elder Abuse'!Q32)</f>
        <v>0</v>
      </c>
      <c r="R32" s="433">
        <f>SUM('IIIB:Elder Abuse'!R32)</f>
        <v>0</v>
      </c>
      <c r="S32" s="433">
        <f>SUM('IIIB:Elder Abuse'!S32)</f>
        <v>0</v>
      </c>
      <c r="T32" s="433">
        <f>SUM('IIIB:Elder Abuse'!T32)</f>
        <v>0</v>
      </c>
      <c r="U32" s="433">
        <f>SUM('IIIB:Elder Abuse'!U32)</f>
        <v>0</v>
      </c>
      <c r="V32" s="433">
        <f>SUM('IIIB:Elder Abuse'!V32)</f>
        <v>0</v>
      </c>
      <c r="W32" s="433">
        <f>SUM('IIIB:Elder Abuse'!W32)</f>
        <v>0</v>
      </c>
      <c r="X32" s="433">
        <f>SUM('IIIB:Elder Abuse'!X32)</f>
        <v>0</v>
      </c>
      <c r="Y32" s="433">
        <f>SUM('IIIB:Elder Abuse'!Y32)</f>
        <v>0</v>
      </c>
      <c r="Z32" s="559">
        <f t="shared" si="0"/>
        <v>0</v>
      </c>
      <c r="AA32" s="558">
        <f t="shared" si="1"/>
        <v>0</v>
      </c>
      <c r="AB32" s="562">
        <f t="shared" si="2"/>
        <v>0</v>
      </c>
      <c r="AC32" s="563">
        <f t="shared" si="3"/>
        <v>0</v>
      </c>
    </row>
    <row r="33" spans="1:29" ht="26.1" customHeight="1">
      <c r="A33" s="415" t="s">
        <v>1242</v>
      </c>
      <c r="B33" s="433">
        <f>SUM('IIIB:Elder Abuse'!B33)</f>
        <v>0</v>
      </c>
      <c r="C33" s="433">
        <f>SUM('IIIB:Elder Abuse'!C33)</f>
        <v>0</v>
      </c>
      <c r="D33" s="433">
        <f>SUM('IIIB:Elder Abuse'!D33)</f>
        <v>0</v>
      </c>
      <c r="E33" s="433">
        <f>SUM('IIIB:Elder Abuse'!E33)</f>
        <v>0</v>
      </c>
      <c r="F33" s="433">
        <f>SUM('IIIB:Elder Abuse'!F33)</f>
        <v>0</v>
      </c>
      <c r="G33" s="433">
        <f>SUM('IIIB:Elder Abuse'!G33)</f>
        <v>0</v>
      </c>
      <c r="H33" s="433">
        <f>SUM('IIIB:Elder Abuse'!H33)</f>
        <v>0</v>
      </c>
      <c r="I33" s="433">
        <f>SUM('IIIB:Elder Abuse'!I33)</f>
        <v>0</v>
      </c>
      <c r="J33" s="433">
        <f>SUM('IIIB:Elder Abuse'!J33)</f>
        <v>0</v>
      </c>
      <c r="K33" s="433">
        <f>SUM('IIIB:Elder Abuse'!K33)</f>
        <v>0</v>
      </c>
      <c r="L33" s="433">
        <f>SUM('IIIB:Elder Abuse'!L33)</f>
        <v>0</v>
      </c>
      <c r="M33" s="433">
        <f>SUM('IIIB:Elder Abuse'!M33)</f>
        <v>0</v>
      </c>
      <c r="N33" s="433">
        <f>SUM('IIIB:Elder Abuse'!N33)</f>
        <v>0</v>
      </c>
      <c r="O33" s="433">
        <f>SUM('IIIB:Elder Abuse'!O33)</f>
        <v>0</v>
      </c>
      <c r="P33" s="433">
        <f>SUM('IIIB:Elder Abuse'!P33)</f>
        <v>0</v>
      </c>
      <c r="Q33" s="433">
        <f>SUM('IIIB:Elder Abuse'!Q33)</f>
        <v>0</v>
      </c>
      <c r="R33" s="433">
        <f>SUM('IIIB:Elder Abuse'!R33)</f>
        <v>0</v>
      </c>
      <c r="S33" s="433">
        <f>SUM('IIIB:Elder Abuse'!S33)</f>
        <v>0</v>
      </c>
      <c r="T33" s="433">
        <f>SUM('IIIB:Elder Abuse'!T33)</f>
        <v>0</v>
      </c>
      <c r="U33" s="433">
        <f>SUM('IIIB:Elder Abuse'!U33)</f>
        <v>0</v>
      </c>
      <c r="V33" s="433">
        <f>SUM('IIIB:Elder Abuse'!V33)</f>
        <v>0</v>
      </c>
      <c r="W33" s="433">
        <f>SUM('IIIB:Elder Abuse'!W33)</f>
        <v>0</v>
      </c>
      <c r="X33" s="433">
        <f>SUM('IIIB:Elder Abuse'!X33)</f>
        <v>0</v>
      </c>
      <c r="Y33" s="433">
        <f>SUM('IIIB:Elder Abuse'!Y33)</f>
        <v>0</v>
      </c>
      <c r="Z33" s="559">
        <f t="shared" si="0"/>
        <v>0</v>
      </c>
      <c r="AA33" s="558">
        <f t="shared" si="1"/>
        <v>0</v>
      </c>
      <c r="AB33" s="562">
        <f t="shared" si="2"/>
        <v>0</v>
      </c>
      <c r="AC33" s="563">
        <f t="shared" si="3"/>
        <v>0</v>
      </c>
    </row>
    <row r="34" spans="1:29" ht="26.1" customHeight="1">
      <c r="A34" s="415" t="s">
        <v>767</v>
      </c>
      <c r="B34" s="433">
        <f>SUM('IIIB:Elder Abuse'!B34)</f>
        <v>0</v>
      </c>
      <c r="C34" s="433">
        <f>SUM('IIIB:Elder Abuse'!C34)</f>
        <v>0</v>
      </c>
      <c r="D34" s="433">
        <f>SUM('IIIB:Elder Abuse'!D34)</f>
        <v>0</v>
      </c>
      <c r="E34" s="433">
        <f>SUM('IIIB:Elder Abuse'!E34)</f>
        <v>0</v>
      </c>
      <c r="F34" s="433">
        <f>SUM('IIIB:Elder Abuse'!F34)</f>
        <v>0</v>
      </c>
      <c r="G34" s="433">
        <f>SUM('IIIB:Elder Abuse'!G34)</f>
        <v>0</v>
      </c>
      <c r="H34" s="433">
        <f>SUM('IIIB:Elder Abuse'!H34)</f>
        <v>0</v>
      </c>
      <c r="I34" s="433">
        <f>SUM('IIIB:Elder Abuse'!I34)</f>
        <v>0</v>
      </c>
      <c r="J34" s="433">
        <f>SUM('IIIB:Elder Abuse'!J34)</f>
        <v>0</v>
      </c>
      <c r="K34" s="433">
        <f>SUM('IIIB:Elder Abuse'!K34)</f>
        <v>0</v>
      </c>
      <c r="L34" s="433">
        <f>SUM('IIIB:Elder Abuse'!L34)</f>
        <v>0</v>
      </c>
      <c r="M34" s="433">
        <f>SUM('IIIB:Elder Abuse'!M34)</f>
        <v>0</v>
      </c>
      <c r="N34" s="433">
        <f>SUM('IIIB:Elder Abuse'!N34)</f>
        <v>0</v>
      </c>
      <c r="O34" s="433">
        <f>SUM('IIIB:Elder Abuse'!O34)</f>
        <v>0</v>
      </c>
      <c r="P34" s="433">
        <f>SUM('IIIB:Elder Abuse'!P34)</f>
        <v>0</v>
      </c>
      <c r="Q34" s="433">
        <f>SUM('IIIB:Elder Abuse'!Q34)</f>
        <v>0</v>
      </c>
      <c r="R34" s="433">
        <f>SUM('IIIB:Elder Abuse'!R34)</f>
        <v>0</v>
      </c>
      <c r="S34" s="433">
        <f>SUM('IIIB:Elder Abuse'!S34)</f>
        <v>0</v>
      </c>
      <c r="T34" s="433">
        <f>SUM('IIIB:Elder Abuse'!T34)</f>
        <v>0</v>
      </c>
      <c r="U34" s="433">
        <f>SUM('IIIB:Elder Abuse'!U34)</f>
        <v>0</v>
      </c>
      <c r="V34" s="433">
        <f>SUM('IIIB:Elder Abuse'!V34)</f>
        <v>0</v>
      </c>
      <c r="W34" s="433">
        <f>SUM('IIIB:Elder Abuse'!W34)</f>
        <v>0</v>
      </c>
      <c r="X34" s="433">
        <f>SUM('IIIB:Elder Abuse'!X34)</f>
        <v>0</v>
      </c>
      <c r="Y34" s="433">
        <f>SUM('IIIB:Elder Abuse'!Y34)</f>
        <v>0</v>
      </c>
      <c r="Z34" s="559">
        <f t="shared" si="0"/>
        <v>0</v>
      </c>
      <c r="AA34" s="558">
        <f t="shared" si="1"/>
        <v>0</v>
      </c>
      <c r="AB34" s="562">
        <f t="shared" si="2"/>
        <v>0</v>
      </c>
      <c r="AC34" s="563">
        <f t="shared" si="3"/>
        <v>0</v>
      </c>
    </row>
    <row r="35" spans="1:29" ht="26.1" customHeight="1">
      <c r="A35" s="415" t="s">
        <v>771</v>
      </c>
      <c r="B35" s="433">
        <f>SUM('IIIB:Elder Abuse'!B35)</f>
        <v>0</v>
      </c>
      <c r="C35" s="433">
        <f>SUM('IIIB:Elder Abuse'!C35)</f>
        <v>0</v>
      </c>
      <c r="D35" s="433">
        <f>SUM('IIIB:Elder Abuse'!D35)</f>
        <v>0</v>
      </c>
      <c r="E35" s="433">
        <f>SUM('IIIB:Elder Abuse'!E35)</f>
        <v>0</v>
      </c>
      <c r="F35" s="433">
        <f>SUM('IIIB:Elder Abuse'!F35)</f>
        <v>0</v>
      </c>
      <c r="G35" s="433">
        <f>SUM('IIIB:Elder Abuse'!G35)</f>
        <v>0</v>
      </c>
      <c r="H35" s="433">
        <f>SUM('IIIB:Elder Abuse'!H35)</f>
        <v>0</v>
      </c>
      <c r="I35" s="433">
        <f>SUM('IIIB:Elder Abuse'!I35)</f>
        <v>0</v>
      </c>
      <c r="J35" s="433">
        <f>SUM('IIIB:Elder Abuse'!J35)</f>
        <v>0</v>
      </c>
      <c r="K35" s="433">
        <f>SUM('IIIB:Elder Abuse'!K35)</f>
        <v>0</v>
      </c>
      <c r="L35" s="433">
        <f>SUM('IIIB:Elder Abuse'!L35)</f>
        <v>0</v>
      </c>
      <c r="M35" s="433">
        <f>SUM('IIIB:Elder Abuse'!M35)</f>
        <v>0</v>
      </c>
      <c r="N35" s="433">
        <f>SUM('IIIB:Elder Abuse'!N35)</f>
        <v>0</v>
      </c>
      <c r="O35" s="433">
        <f>SUM('IIIB:Elder Abuse'!O35)</f>
        <v>0</v>
      </c>
      <c r="P35" s="433">
        <f>SUM('IIIB:Elder Abuse'!P35)</f>
        <v>0</v>
      </c>
      <c r="Q35" s="433">
        <f>SUM('IIIB:Elder Abuse'!Q35)</f>
        <v>0</v>
      </c>
      <c r="R35" s="433">
        <f>SUM('IIIB:Elder Abuse'!R35)</f>
        <v>0</v>
      </c>
      <c r="S35" s="433">
        <f>SUM('IIIB:Elder Abuse'!S35)</f>
        <v>0</v>
      </c>
      <c r="T35" s="433">
        <f>SUM('IIIB:Elder Abuse'!T35)</f>
        <v>0</v>
      </c>
      <c r="U35" s="433">
        <f>SUM('IIIB:Elder Abuse'!U35)</f>
        <v>0</v>
      </c>
      <c r="V35" s="433">
        <f>SUM('IIIB:Elder Abuse'!V35)</f>
        <v>0</v>
      </c>
      <c r="W35" s="433">
        <f>SUM('IIIB:Elder Abuse'!W35)</f>
        <v>0</v>
      </c>
      <c r="X35" s="433">
        <f>SUM('IIIB:Elder Abuse'!X35)</f>
        <v>0</v>
      </c>
      <c r="Y35" s="433">
        <f>SUM('IIIB:Elder Abuse'!Y35)</f>
        <v>0</v>
      </c>
      <c r="Z35" s="559">
        <f t="shared" si="0"/>
        <v>0</v>
      </c>
      <c r="AA35" s="558">
        <f t="shared" si="1"/>
        <v>0</v>
      </c>
      <c r="AB35" s="562">
        <f t="shared" si="2"/>
        <v>0</v>
      </c>
      <c r="AC35" s="563">
        <f t="shared" si="3"/>
        <v>0</v>
      </c>
    </row>
    <row r="36" spans="1:29" ht="26.1" customHeight="1">
      <c r="A36" s="415" t="s">
        <v>773</v>
      </c>
      <c r="B36" s="433">
        <f>SUM('IIIB:Elder Abuse'!B36)</f>
        <v>0</v>
      </c>
      <c r="C36" s="433">
        <f>SUM('IIIB:Elder Abuse'!C36)</f>
        <v>0</v>
      </c>
      <c r="D36" s="433">
        <f>SUM('IIIB:Elder Abuse'!D36)</f>
        <v>0</v>
      </c>
      <c r="E36" s="433">
        <f>SUM('IIIB:Elder Abuse'!E36)</f>
        <v>0</v>
      </c>
      <c r="F36" s="433">
        <f>SUM('IIIB:Elder Abuse'!F36)</f>
        <v>0</v>
      </c>
      <c r="G36" s="433">
        <f>SUM('IIIB:Elder Abuse'!G36)</f>
        <v>0</v>
      </c>
      <c r="H36" s="433">
        <f>SUM('IIIB:Elder Abuse'!H36)</f>
        <v>0</v>
      </c>
      <c r="I36" s="433">
        <f>SUM('IIIB:Elder Abuse'!I36)</f>
        <v>0</v>
      </c>
      <c r="J36" s="433">
        <f>SUM('IIIB:Elder Abuse'!J36)</f>
        <v>0</v>
      </c>
      <c r="K36" s="433">
        <f>SUM('IIIB:Elder Abuse'!K36)</f>
        <v>0</v>
      </c>
      <c r="L36" s="433">
        <f>SUM('IIIB:Elder Abuse'!L36)</f>
        <v>0</v>
      </c>
      <c r="M36" s="433">
        <f>SUM('IIIB:Elder Abuse'!M36)</f>
        <v>0</v>
      </c>
      <c r="N36" s="433">
        <f>SUM('IIIB:Elder Abuse'!N36)</f>
        <v>0</v>
      </c>
      <c r="O36" s="433">
        <f>SUM('IIIB:Elder Abuse'!O36)</f>
        <v>0</v>
      </c>
      <c r="P36" s="433">
        <f>SUM('IIIB:Elder Abuse'!P36)</f>
        <v>0</v>
      </c>
      <c r="Q36" s="433">
        <f>SUM('IIIB:Elder Abuse'!Q36)</f>
        <v>0</v>
      </c>
      <c r="R36" s="433">
        <f>SUM('IIIB:Elder Abuse'!R36)</f>
        <v>0</v>
      </c>
      <c r="S36" s="433">
        <f>SUM('IIIB:Elder Abuse'!S36)</f>
        <v>0</v>
      </c>
      <c r="T36" s="433">
        <f>SUM('IIIB:Elder Abuse'!T36)</f>
        <v>0</v>
      </c>
      <c r="U36" s="433">
        <f>SUM('IIIB:Elder Abuse'!U36)</f>
        <v>0</v>
      </c>
      <c r="V36" s="433">
        <f>SUM('IIIB:Elder Abuse'!V36)</f>
        <v>0</v>
      </c>
      <c r="W36" s="433">
        <f>SUM('IIIB:Elder Abuse'!W36)</f>
        <v>0</v>
      </c>
      <c r="X36" s="433">
        <f>SUM('IIIB:Elder Abuse'!X36)</f>
        <v>0</v>
      </c>
      <c r="Y36" s="433">
        <f>SUM('IIIB:Elder Abuse'!Y36)</f>
        <v>0</v>
      </c>
      <c r="Z36" s="559">
        <f t="shared" si="0"/>
        <v>0</v>
      </c>
      <c r="AA36" s="558">
        <f t="shared" si="1"/>
        <v>0</v>
      </c>
      <c r="AB36" s="562">
        <f t="shared" si="2"/>
        <v>0</v>
      </c>
      <c r="AC36" s="563">
        <f t="shared" si="3"/>
        <v>0</v>
      </c>
    </row>
    <row r="37" spans="1:29" ht="26.1" customHeight="1">
      <c r="A37" s="415" t="s">
        <v>1243</v>
      </c>
      <c r="B37" s="433">
        <f>SUM('IIIB:Elder Abuse'!B37)</f>
        <v>0</v>
      </c>
      <c r="C37" s="433">
        <f>SUM('IIIB:Elder Abuse'!C37)</f>
        <v>0</v>
      </c>
      <c r="D37" s="433">
        <f>SUM('IIIB:Elder Abuse'!D37)</f>
        <v>0</v>
      </c>
      <c r="E37" s="433">
        <f>SUM('IIIB:Elder Abuse'!E37)</f>
        <v>0</v>
      </c>
      <c r="F37" s="433">
        <f>SUM('IIIB:Elder Abuse'!F37)</f>
        <v>0</v>
      </c>
      <c r="G37" s="433">
        <f>SUM('IIIB:Elder Abuse'!G37)</f>
        <v>0</v>
      </c>
      <c r="H37" s="433">
        <f>SUM('IIIB:Elder Abuse'!H37)</f>
        <v>0</v>
      </c>
      <c r="I37" s="433">
        <f>SUM('IIIB:Elder Abuse'!I37)</f>
        <v>0</v>
      </c>
      <c r="J37" s="433">
        <f>SUM('IIIB:Elder Abuse'!J37)</f>
        <v>0</v>
      </c>
      <c r="K37" s="433">
        <f>SUM('IIIB:Elder Abuse'!K37)</f>
        <v>0</v>
      </c>
      <c r="L37" s="433">
        <f>SUM('IIIB:Elder Abuse'!L37)</f>
        <v>0</v>
      </c>
      <c r="M37" s="433">
        <f>SUM('IIIB:Elder Abuse'!M37)</f>
        <v>0</v>
      </c>
      <c r="N37" s="433">
        <f>SUM('IIIB:Elder Abuse'!N37)</f>
        <v>0</v>
      </c>
      <c r="O37" s="433">
        <f>SUM('IIIB:Elder Abuse'!O37)</f>
        <v>0</v>
      </c>
      <c r="P37" s="433">
        <f>SUM('IIIB:Elder Abuse'!P37)</f>
        <v>0</v>
      </c>
      <c r="Q37" s="433">
        <f>SUM('IIIB:Elder Abuse'!Q37)</f>
        <v>0</v>
      </c>
      <c r="R37" s="433">
        <f>SUM('IIIB:Elder Abuse'!R37)</f>
        <v>0</v>
      </c>
      <c r="S37" s="433">
        <f>SUM('IIIB:Elder Abuse'!S37)</f>
        <v>0</v>
      </c>
      <c r="T37" s="433">
        <f>SUM('IIIB:Elder Abuse'!T37)</f>
        <v>0</v>
      </c>
      <c r="U37" s="433">
        <f>SUM('IIIB:Elder Abuse'!U37)</f>
        <v>0</v>
      </c>
      <c r="V37" s="433">
        <f>SUM('IIIB:Elder Abuse'!V37)</f>
        <v>0</v>
      </c>
      <c r="W37" s="433">
        <f>SUM('IIIB:Elder Abuse'!W37)</f>
        <v>0</v>
      </c>
      <c r="X37" s="433">
        <f>SUM('IIIB:Elder Abuse'!X37)</f>
        <v>0</v>
      </c>
      <c r="Y37" s="433">
        <f>SUM('IIIB:Elder Abuse'!Y37)</f>
        <v>0</v>
      </c>
      <c r="Z37" s="559">
        <f t="shared" si="0"/>
        <v>0</v>
      </c>
      <c r="AA37" s="558">
        <f t="shared" si="1"/>
        <v>0</v>
      </c>
      <c r="AB37" s="562">
        <f t="shared" si="2"/>
        <v>0</v>
      </c>
      <c r="AC37" s="563">
        <f t="shared" si="3"/>
        <v>0</v>
      </c>
    </row>
    <row r="38" spans="1:29" ht="26.1" customHeight="1">
      <c r="A38" s="415" t="s">
        <v>1244</v>
      </c>
      <c r="B38" s="433">
        <f>SUM('IIIB:Elder Abuse'!B38)</f>
        <v>0</v>
      </c>
      <c r="C38" s="433">
        <f>SUM('IIIB:Elder Abuse'!C38)</f>
        <v>0</v>
      </c>
      <c r="D38" s="433">
        <f>SUM('IIIB:Elder Abuse'!D38)</f>
        <v>0</v>
      </c>
      <c r="E38" s="433">
        <f>SUM('IIIB:Elder Abuse'!E38)</f>
        <v>0</v>
      </c>
      <c r="F38" s="433">
        <f>SUM('IIIB:Elder Abuse'!F38)</f>
        <v>0</v>
      </c>
      <c r="G38" s="433">
        <f>SUM('IIIB:Elder Abuse'!G38)</f>
        <v>0</v>
      </c>
      <c r="H38" s="433">
        <f>SUM('IIIB:Elder Abuse'!H38)</f>
        <v>0</v>
      </c>
      <c r="I38" s="433">
        <f>SUM('IIIB:Elder Abuse'!I38)</f>
        <v>0</v>
      </c>
      <c r="J38" s="433">
        <f>SUM('IIIB:Elder Abuse'!J38)</f>
        <v>0</v>
      </c>
      <c r="K38" s="433">
        <f>SUM('IIIB:Elder Abuse'!K38)</f>
        <v>0</v>
      </c>
      <c r="L38" s="433">
        <f>SUM('IIIB:Elder Abuse'!L38)</f>
        <v>0</v>
      </c>
      <c r="M38" s="433">
        <f>SUM('IIIB:Elder Abuse'!M38)</f>
        <v>0</v>
      </c>
      <c r="N38" s="433">
        <f>SUM('IIIB:Elder Abuse'!N38)</f>
        <v>0</v>
      </c>
      <c r="O38" s="433">
        <f>SUM('IIIB:Elder Abuse'!O38)</f>
        <v>0</v>
      </c>
      <c r="P38" s="433">
        <f>SUM('IIIB:Elder Abuse'!P38)</f>
        <v>0</v>
      </c>
      <c r="Q38" s="433">
        <f>SUM('IIIB:Elder Abuse'!Q38)</f>
        <v>0</v>
      </c>
      <c r="R38" s="433">
        <f>SUM('IIIB:Elder Abuse'!R38)</f>
        <v>0</v>
      </c>
      <c r="S38" s="433">
        <f>SUM('IIIB:Elder Abuse'!S38)</f>
        <v>0</v>
      </c>
      <c r="T38" s="433">
        <f>SUM('IIIB:Elder Abuse'!T38)</f>
        <v>0</v>
      </c>
      <c r="U38" s="433">
        <f>SUM('IIIB:Elder Abuse'!U38)</f>
        <v>0</v>
      </c>
      <c r="V38" s="433">
        <f>SUM('IIIB:Elder Abuse'!V38)</f>
        <v>0</v>
      </c>
      <c r="W38" s="433">
        <f>SUM('IIIB:Elder Abuse'!W38)</f>
        <v>0</v>
      </c>
      <c r="X38" s="433">
        <f>SUM('IIIB:Elder Abuse'!X38)</f>
        <v>0</v>
      </c>
      <c r="Y38" s="433">
        <f>SUM('IIIB:Elder Abuse'!Y38)</f>
        <v>0</v>
      </c>
      <c r="Z38" s="559">
        <f t="shared" si="0"/>
        <v>0</v>
      </c>
      <c r="AA38" s="558">
        <f t="shared" si="1"/>
        <v>0</v>
      </c>
      <c r="AB38" s="562">
        <f t="shared" si="2"/>
        <v>0</v>
      </c>
      <c r="AC38" s="563">
        <f t="shared" si="3"/>
        <v>0</v>
      </c>
    </row>
    <row r="39" spans="1:29" ht="26.1" customHeight="1">
      <c r="A39" s="415" t="s">
        <v>844</v>
      </c>
      <c r="B39" s="433">
        <f>SUM('IIIB:Elder Abuse'!B39)</f>
        <v>0</v>
      </c>
      <c r="C39" s="433">
        <f>SUM('IIIB:Elder Abuse'!C39)</f>
        <v>0</v>
      </c>
      <c r="D39" s="433">
        <f>SUM('IIIB:Elder Abuse'!D39)</f>
        <v>0</v>
      </c>
      <c r="E39" s="433">
        <f>SUM('IIIB:Elder Abuse'!E39)</f>
        <v>0</v>
      </c>
      <c r="F39" s="433">
        <f>SUM('IIIB:Elder Abuse'!F39)</f>
        <v>0</v>
      </c>
      <c r="G39" s="433">
        <f>SUM('IIIB:Elder Abuse'!G39)</f>
        <v>0</v>
      </c>
      <c r="H39" s="433">
        <f>SUM('IIIB:Elder Abuse'!H39)</f>
        <v>0</v>
      </c>
      <c r="I39" s="433">
        <f>SUM('IIIB:Elder Abuse'!I39)</f>
        <v>0</v>
      </c>
      <c r="J39" s="433">
        <f>SUM('IIIB:Elder Abuse'!J39)</f>
        <v>0</v>
      </c>
      <c r="K39" s="433">
        <f>SUM('IIIB:Elder Abuse'!K39)</f>
        <v>0</v>
      </c>
      <c r="L39" s="433">
        <f>SUM('IIIB:Elder Abuse'!L39)</f>
        <v>0</v>
      </c>
      <c r="M39" s="433">
        <f>SUM('IIIB:Elder Abuse'!M39)</f>
        <v>0</v>
      </c>
      <c r="N39" s="433">
        <f>SUM('IIIB:Elder Abuse'!N39)</f>
        <v>0</v>
      </c>
      <c r="O39" s="433">
        <f>SUM('IIIB:Elder Abuse'!O39)</f>
        <v>0</v>
      </c>
      <c r="P39" s="433">
        <f>SUM('IIIB:Elder Abuse'!P39)</f>
        <v>0</v>
      </c>
      <c r="Q39" s="433">
        <f>SUM('IIIB:Elder Abuse'!Q39)</f>
        <v>0</v>
      </c>
      <c r="R39" s="433">
        <f>SUM('IIIB:Elder Abuse'!R39)</f>
        <v>0</v>
      </c>
      <c r="S39" s="433">
        <f>SUM('IIIB:Elder Abuse'!S39)</f>
        <v>0</v>
      </c>
      <c r="T39" s="433">
        <f>SUM('IIIB:Elder Abuse'!T39)</f>
        <v>0</v>
      </c>
      <c r="U39" s="433">
        <f>SUM('IIIB:Elder Abuse'!U39)</f>
        <v>0</v>
      </c>
      <c r="V39" s="433">
        <f>SUM('IIIB:Elder Abuse'!V39)</f>
        <v>0</v>
      </c>
      <c r="W39" s="433">
        <f>SUM('IIIB:Elder Abuse'!W39)</f>
        <v>0</v>
      </c>
      <c r="X39" s="433">
        <f>SUM('IIIB:Elder Abuse'!X39)</f>
        <v>0</v>
      </c>
      <c r="Y39" s="433">
        <f>SUM('IIIB:Elder Abuse'!Y39)</f>
        <v>0</v>
      </c>
      <c r="Z39" s="559">
        <f t="shared" ref="Z39:Z61" si="4">B39+D39+F39+J39+L39+N39+P39+R39+T39+X39</f>
        <v>0</v>
      </c>
      <c r="AA39" s="558">
        <f t="shared" ref="AA39:AA61" si="5">Z39+H39</f>
        <v>0</v>
      </c>
      <c r="AB39" s="562">
        <f t="shared" ref="AB39:AB61" si="6">C39+E39+G39+K39+M39+O39+Q39+S39+U39+Y39</f>
        <v>0</v>
      </c>
      <c r="AC39" s="563">
        <f t="shared" ref="AC39:AC61" si="7">AB39+I39</f>
        <v>0</v>
      </c>
    </row>
    <row r="40" spans="1:29" ht="26.1" customHeight="1">
      <c r="A40" s="415" t="s">
        <v>849</v>
      </c>
      <c r="B40" s="433">
        <f>SUM('IIIB:Elder Abuse'!B40)</f>
        <v>0</v>
      </c>
      <c r="C40" s="433">
        <f>SUM('IIIB:Elder Abuse'!C40)</f>
        <v>0</v>
      </c>
      <c r="D40" s="433">
        <f>SUM('IIIB:Elder Abuse'!D40)</f>
        <v>0</v>
      </c>
      <c r="E40" s="433">
        <f>SUM('IIIB:Elder Abuse'!E40)</f>
        <v>0</v>
      </c>
      <c r="F40" s="433">
        <f>SUM('IIIB:Elder Abuse'!F40)</f>
        <v>0</v>
      </c>
      <c r="G40" s="433">
        <f>SUM('IIIB:Elder Abuse'!G40)</f>
        <v>0</v>
      </c>
      <c r="H40" s="433">
        <f>SUM('IIIB:Elder Abuse'!H40)</f>
        <v>0</v>
      </c>
      <c r="I40" s="433">
        <f>SUM('IIIB:Elder Abuse'!I40)</f>
        <v>0</v>
      </c>
      <c r="J40" s="433">
        <f>SUM('IIIB:Elder Abuse'!J40)</f>
        <v>0</v>
      </c>
      <c r="K40" s="433">
        <f>SUM('IIIB:Elder Abuse'!K40)</f>
        <v>0</v>
      </c>
      <c r="L40" s="433">
        <f>SUM('IIIB:Elder Abuse'!L40)</f>
        <v>0</v>
      </c>
      <c r="M40" s="433">
        <f>SUM('IIIB:Elder Abuse'!M40)</f>
        <v>0</v>
      </c>
      <c r="N40" s="433">
        <f>SUM('IIIB:Elder Abuse'!N40)</f>
        <v>0</v>
      </c>
      <c r="O40" s="433">
        <f>SUM('IIIB:Elder Abuse'!O40)</f>
        <v>0</v>
      </c>
      <c r="P40" s="433">
        <f>SUM('IIIB:Elder Abuse'!P40)</f>
        <v>0</v>
      </c>
      <c r="Q40" s="433">
        <f>SUM('IIIB:Elder Abuse'!Q40)</f>
        <v>0</v>
      </c>
      <c r="R40" s="433">
        <f>SUM('IIIB:Elder Abuse'!R40)</f>
        <v>0</v>
      </c>
      <c r="S40" s="433">
        <f>SUM('IIIB:Elder Abuse'!S40)</f>
        <v>0</v>
      </c>
      <c r="T40" s="433">
        <f>SUM('IIIB:Elder Abuse'!T40)</f>
        <v>0</v>
      </c>
      <c r="U40" s="433">
        <f>SUM('IIIB:Elder Abuse'!U40)</f>
        <v>0</v>
      </c>
      <c r="V40" s="433">
        <f>SUM('IIIB:Elder Abuse'!V40)</f>
        <v>0</v>
      </c>
      <c r="W40" s="433">
        <f>SUM('IIIB:Elder Abuse'!W40)</f>
        <v>0</v>
      </c>
      <c r="X40" s="433">
        <f>SUM('IIIB:Elder Abuse'!X40)</f>
        <v>0</v>
      </c>
      <c r="Y40" s="433">
        <f>SUM('IIIB:Elder Abuse'!Y40)</f>
        <v>0</v>
      </c>
      <c r="Z40" s="559">
        <f t="shared" si="4"/>
        <v>0</v>
      </c>
      <c r="AA40" s="558">
        <f t="shared" si="5"/>
        <v>0</v>
      </c>
      <c r="AB40" s="562">
        <f t="shared" si="6"/>
        <v>0</v>
      </c>
      <c r="AC40" s="563">
        <f t="shared" si="7"/>
        <v>0</v>
      </c>
    </row>
    <row r="41" spans="1:29" ht="26.1" customHeight="1">
      <c r="A41" s="415" t="s">
        <v>859</v>
      </c>
      <c r="B41" s="433">
        <f>SUM('IIIB:Elder Abuse'!B41)</f>
        <v>0</v>
      </c>
      <c r="C41" s="433">
        <f>SUM('IIIB:Elder Abuse'!C41)</f>
        <v>0</v>
      </c>
      <c r="D41" s="433">
        <f>SUM('IIIB:Elder Abuse'!D41)</f>
        <v>0</v>
      </c>
      <c r="E41" s="433">
        <f>SUM('IIIB:Elder Abuse'!E41)</f>
        <v>0</v>
      </c>
      <c r="F41" s="433">
        <f>SUM('IIIB:Elder Abuse'!F41)</f>
        <v>0</v>
      </c>
      <c r="G41" s="433">
        <f>SUM('IIIB:Elder Abuse'!G41)</f>
        <v>0</v>
      </c>
      <c r="H41" s="433">
        <f>SUM('IIIB:Elder Abuse'!H41)</f>
        <v>0</v>
      </c>
      <c r="I41" s="433">
        <f>SUM('IIIB:Elder Abuse'!I41)</f>
        <v>0</v>
      </c>
      <c r="J41" s="433">
        <f>SUM('IIIB:Elder Abuse'!J41)</f>
        <v>0</v>
      </c>
      <c r="K41" s="433">
        <f>SUM('IIIB:Elder Abuse'!K41)</f>
        <v>0</v>
      </c>
      <c r="L41" s="433">
        <f>SUM('IIIB:Elder Abuse'!L41)</f>
        <v>0</v>
      </c>
      <c r="M41" s="433">
        <f>SUM('IIIB:Elder Abuse'!M41)</f>
        <v>0</v>
      </c>
      <c r="N41" s="433">
        <f>SUM('IIIB:Elder Abuse'!N41)</f>
        <v>0</v>
      </c>
      <c r="O41" s="433">
        <f>SUM('IIIB:Elder Abuse'!O41)</f>
        <v>0</v>
      </c>
      <c r="P41" s="433">
        <f>SUM('IIIB:Elder Abuse'!P41)</f>
        <v>0</v>
      </c>
      <c r="Q41" s="433">
        <f>SUM('IIIB:Elder Abuse'!Q41)</f>
        <v>0</v>
      </c>
      <c r="R41" s="433">
        <f>SUM('IIIB:Elder Abuse'!R41)</f>
        <v>0</v>
      </c>
      <c r="S41" s="433">
        <f>SUM('IIIB:Elder Abuse'!S41)</f>
        <v>0</v>
      </c>
      <c r="T41" s="433">
        <f>SUM('IIIB:Elder Abuse'!T41)</f>
        <v>0</v>
      </c>
      <c r="U41" s="433">
        <f>SUM('IIIB:Elder Abuse'!U41)</f>
        <v>0</v>
      </c>
      <c r="V41" s="433">
        <f>SUM('IIIB:Elder Abuse'!V41)</f>
        <v>0</v>
      </c>
      <c r="W41" s="433">
        <f>SUM('IIIB:Elder Abuse'!W41)</f>
        <v>0</v>
      </c>
      <c r="X41" s="433">
        <f>SUM('IIIB:Elder Abuse'!X41)</f>
        <v>0</v>
      </c>
      <c r="Y41" s="433">
        <f>SUM('IIIB:Elder Abuse'!Y41)</f>
        <v>0</v>
      </c>
      <c r="Z41" s="559">
        <f t="shared" si="4"/>
        <v>0</v>
      </c>
      <c r="AA41" s="558">
        <f t="shared" si="5"/>
        <v>0</v>
      </c>
      <c r="AB41" s="562">
        <f t="shared" si="6"/>
        <v>0</v>
      </c>
      <c r="AC41" s="563">
        <f t="shared" si="7"/>
        <v>0</v>
      </c>
    </row>
    <row r="42" spans="1:29" ht="26.1" customHeight="1">
      <c r="A42" s="415" t="s">
        <v>871</v>
      </c>
      <c r="B42" s="433">
        <f>SUM('IIIB:Elder Abuse'!B42)</f>
        <v>0</v>
      </c>
      <c r="C42" s="433">
        <f>SUM('IIIB:Elder Abuse'!C42)</f>
        <v>0</v>
      </c>
      <c r="D42" s="433">
        <f>SUM('IIIB:Elder Abuse'!D42)</f>
        <v>0</v>
      </c>
      <c r="E42" s="433">
        <f>SUM('IIIB:Elder Abuse'!E42)</f>
        <v>0</v>
      </c>
      <c r="F42" s="433">
        <f>SUM('IIIB:Elder Abuse'!F42)</f>
        <v>0</v>
      </c>
      <c r="G42" s="433">
        <f>SUM('IIIB:Elder Abuse'!G42)</f>
        <v>0</v>
      </c>
      <c r="H42" s="433">
        <f>SUM('IIIB:Elder Abuse'!H42)</f>
        <v>0</v>
      </c>
      <c r="I42" s="433">
        <f>SUM('IIIB:Elder Abuse'!I42)</f>
        <v>0</v>
      </c>
      <c r="J42" s="433">
        <f>SUM('IIIB:Elder Abuse'!J42)</f>
        <v>0</v>
      </c>
      <c r="K42" s="433">
        <f>SUM('IIIB:Elder Abuse'!K42)</f>
        <v>0</v>
      </c>
      <c r="L42" s="433">
        <f>SUM('IIIB:Elder Abuse'!L42)</f>
        <v>0</v>
      </c>
      <c r="M42" s="433">
        <f>SUM('IIIB:Elder Abuse'!M42)</f>
        <v>0</v>
      </c>
      <c r="N42" s="433">
        <f>SUM('IIIB:Elder Abuse'!N42)</f>
        <v>0</v>
      </c>
      <c r="O42" s="433">
        <f>SUM('IIIB:Elder Abuse'!O42)</f>
        <v>0</v>
      </c>
      <c r="P42" s="433">
        <f>SUM('IIIB:Elder Abuse'!P42)</f>
        <v>0</v>
      </c>
      <c r="Q42" s="433">
        <f>SUM('IIIB:Elder Abuse'!Q42)</f>
        <v>0</v>
      </c>
      <c r="R42" s="433">
        <f>SUM('IIIB:Elder Abuse'!R42)</f>
        <v>0</v>
      </c>
      <c r="S42" s="433">
        <f>SUM('IIIB:Elder Abuse'!S42)</f>
        <v>0</v>
      </c>
      <c r="T42" s="433">
        <f>SUM('IIIB:Elder Abuse'!T42)</f>
        <v>0</v>
      </c>
      <c r="U42" s="433">
        <f>SUM('IIIB:Elder Abuse'!U42)</f>
        <v>0</v>
      </c>
      <c r="V42" s="433">
        <f>SUM('IIIB:Elder Abuse'!V42)</f>
        <v>0</v>
      </c>
      <c r="W42" s="433">
        <f>SUM('IIIB:Elder Abuse'!W42)</f>
        <v>0</v>
      </c>
      <c r="X42" s="433">
        <f>SUM('IIIB:Elder Abuse'!X42)</f>
        <v>0</v>
      </c>
      <c r="Y42" s="433">
        <f>SUM('IIIB:Elder Abuse'!Y42)</f>
        <v>0</v>
      </c>
      <c r="Z42" s="559">
        <f t="shared" si="4"/>
        <v>0</v>
      </c>
      <c r="AA42" s="558">
        <f t="shared" si="5"/>
        <v>0</v>
      </c>
      <c r="AB42" s="562">
        <f t="shared" si="6"/>
        <v>0</v>
      </c>
      <c r="AC42" s="563">
        <f t="shared" si="7"/>
        <v>0</v>
      </c>
    </row>
    <row r="43" spans="1:29" ht="26.1" customHeight="1">
      <c r="A43" s="415" t="s">
        <v>1245</v>
      </c>
      <c r="B43" s="433">
        <f>SUM('IIIB:Elder Abuse'!B43)</f>
        <v>0</v>
      </c>
      <c r="C43" s="433">
        <f>SUM('IIIB:Elder Abuse'!C43)</f>
        <v>0</v>
      </c>
      <c r="D43" s="433">
        <f>SUM('IIIB:Elder Abuse'!D43)</f>
        <v>0</v>
      </c>
      <c r="E43" s="433">
        <f>SUM('IIIB:Elder Abuse'!E43)</f>
        <v>0</v>
      </c>
      <c r="F43" s="433">
        <f>SUM('IIIB:Elder Abuse'!F43)</f>
        <v>0</v>
      </c>
      <c r="G43" s="433">
        <f>SUM('IIIB:Elder Abuse'!G43)</f>
        <v>0</v>
      </c>
      <c r="H43" s="433">
        <f>SUM('IIIB:Elder Abuse'!H43)</f>
        <v>0</v>
      </c>
      <c r="I43" s="433">
        <f>SUM('IIIB:Elder Abuse'!I43)</f>
        <v>0</v>
      </c>
      <c r="J43" s="433">
        <f>SUM('IIIB:Elder Abuse'!J43)</f>
        <v>0</v>
      </c>
      <c r="K43" s="433">
        <f>SUM('IIIB:Elder Abuse'!K43)</f>
        <v>0</v>
      </c>
      <c r="L43" s="433">
        <f>SUM('IIIB:Elder Abuse'!L43)</f>
        <v>0</v>
      </c>
      <c r="M43" s="433">
        <f>SUM('IIIB:Elder Abuse'!M43)</f>
        <v>0</v>
      </c>
      <c r="N43" s="433">
        <f>SUM('IIIB:Elder Abuse'!N43)</f>
        <v>0</v>
      </c>
      <c r="O43" s="433">
        <f>SUM('IIIB:Elder Abuse'!O43)</f>
        <v>0</v>
      </c>
      <c r="P43" s="433">
        <f>SUM('IIIB:Elder Abuse'!P43)</f>
        <v>0</v>
      </c>
      <c r="Q43" s="433">
        <f>SUM('IIIB:Elder Abuse'!Q43)</f>
        <v>0</v>
      </c>
      <c r="R43" s="433">
        <f>SUM('IIIB:Elder Abuse'!R43)</f>
        <v>0</v>
      </c>
      <c r="S43" s="433">
        <f>SUM('IIIB:Elder Abuse'!S43)</f>
        <v>0</v>
      </c>
      <c r="T43" s="433">
        <f>SUM('IIIB:Elder Abuse'!T43)</f>
        <v>0</v>
      </c>
      <c r="U43" s="433">
        <f>SUM('IIIB:Elder Abuse'!U43)</f>
        <v>0</v>
      </c>
      <c r="V43" s="433">
        <f>SUM('IIIB:Elder Abuse'!V43)</f>
        <v>0</v>
      </c>
      <c r="W43" s="433">
        <f>SUM('IIIB:Elder Abuse'!W43)</f>
        <v>0</v>
      </c>
      <c r="X43" s="433">
        <f>SUM('IIIB:Elder Abuse'!X43)</f>
        <v>0</v>
      </c>
      <c r="Y43" s="433">
        <f>SUM('IIIB:Elder Abuse'!Y43)</f>
        <v>0</v>
      </c>
      <c r="Z43" s="559">
        <f t="shared" si="4"/>
        <v>0</v>
      </c>
      <c r="AA43" s="558">
        <f t="shared" si="5"/>
        <v>0</v>
      </c>
      <c r="AB43" s="562">
        <f t="shared" si="6"/>
        <v>0</v>
      </c>
      <c r="AC43" s="563">
        <f t="shared" si="7"/>
        <v>0</v>
      </c>
    </row>
    <row r="44" spans="1:29" ht="26.1" customHeight="1">
      <c r="A44" s="415" t="s">
        <v>1246</v>
      </c>
      <c r="B44" s="433">
        <f>SUM('IIIB:Elder Abuse'!B44)</f>
        <v>0</v>
      </c>
      <c r="C44" s="433">
        <f>SUM('IIIB:Elder Abuse'!C44)</f>
        <v>0</v>
      </c>
      <c r="D44" s="433">
        <f>SUM('IIIB:Elder Abuse'!D44)</f>
        <v>0</v>
      </c>
      <c r="E44" s="433">
        <f>SUM('IIIB:Elder Abuse'!E44)</f>
        <v>0</v>
      </c>
      <c r="F44" s="433">
        <f>SUM('IIIB:Elder Abuse'!F44)</f>
        <v>0</v>
      </c>
      <c r="G44" s="433">
        <f>SUM('IIIB:Elder Abuse'!G44)</f>
        <v>0</v>
      </c>
      <c r="H44" s="433">
        <f>SUM('IIIB:Elder Abuse'!H44)</f>
        <v>0</v>
      </c>
      <c r="I44" s="433">
        <f>SUM('IIIB:Elder Abuse'!I44)</f>
        <v>0</v>
      </c>
      <c r="J44" s="433">
        <f>SUM('IIIB:Elder Abuse'!J44)</f>
        <v>0</v>
      </c>
      <c r="K44" s="433">
        <f>SUM('IIIB:Elder Abuse'!K44)</f>
        <v>0</v>
      </c>
      <c r="L44" s="433">
        <f>SUM('IIIB:Elder Abuse'!L44)</f>
        <v>0</v>
      </c>
      <c r="M44" s="433">
        <f>SUM('IIIB:Elder Abuse'!M44)</f>
        <v>0</v>
      </c>
      <c r="N44" s="433">
        <f>SUM('IIIB:Elder Abuse'!N44)</f>
        <v>0</v>
      </c>
      <c r="O44" s="433">
        <f>SUM('IIIB:Elder Abuse'!O44)</f>
        <v>0</v>
      </c>
      <c r="P44" s="433">
        <f>SUM('IIIB:Elder Abuse'!P44)</f>
        <v>0</v>
      </c>
      <c r="Q44" s="433">
        <f>SUM('IIIB:Elder Abuse'!Q44)</f>
        <v>0</v>
      </c>
      <c r="R44" s="433">
        <f>SUM('IIIB:Elder Abuse'!R44)</f>
        <v>0</v>
      </c>
      <c r="S44" s="433">
        <f>SUM('IIIB:Elder Abuse'!S44)</f>
        <v>0</v>
      </c>
      <c r="T44" s="433">
        <f>SUM('IIIB:Elder Abuse'!T44)</f>
        <v>0</v>
      </c>
      <c r="U44" s="433">
        <f>SUM('IIIB:Elder Abuse'!U44)</f>
        <v>0</v>
      </c>
      <c r="V44" s="433">
        <f>SUM('IIIB:Elder Abuse'!V44)</f>
        <v>0</v>
      </c>
      <c r="W44" s="433">
        <f>SUM('IIIB:Elder Abuse'!W44)</f>
        <v>0</v>
      </c>
      <c r="X44" s="433">
        <f>SUM('IIIB:Elder Abuse'!X44)</f>
        <v>0</v>
      </c>
      <c r="Y44" s="433">
        <f>SUM('IIIB:Elder Abuse'!Y44)</f>
        <v>0</v>
      </c>
      <c r="Z44" s="559">
        <f t="shared" si="4"/>
        <v>0</v>
      </c>
      <c r="AA44" s="558">
        <f t="shared" si="5"/>
        <v>0</v>
      </c>
      <c r="AB44" s="562">
        <f t="shared" si="6"/>
        <v>0</v>
      </c>
      <c r="AC44" s="563">
        <f t="shared" si="7"/>
        <v>0</v>
      </c>
    </row>
    <row r="45" spans="1:29" ht="26.1" customHeight="1">
      <c r="A45" s="415" t="s">
        <v>1247</v>
      </c>
      <c r="B45" s="433">
        <f>SUM('IIIB:Elder Abuse'!B45)</f>
        <v>0</v>
      </c>
      <c r="C45" s="433">
        <f>SUM('IIIB:Elder Abuse'!C45)</f>
        <v>0</v>
      </c>
      <c r="D45" s="433">
        <f>SUM('IIIB:Elder Abuse'!D45)</f>
        <v>0</v>
      </c>
      <c r="E45" s="433">
        <f>SUM('IIIB:Elder Abuse'!E45)</f>
        <v>0</v>
      </c>
      <c r="F45" s="433">
        <f>SUM('IIIB:Elder Abuse'!F45)</f>
        <v>0</v>
      </c>
      <c r="G45" s="433">
        <f>SUM('IIIB:Elder Abuse'!G45)</f>
        <v>0</v>
      </c>
      <c r="H45" s="433">
        <f>SUM('IIIB:Elder Abuse'!H45)</f>
        <v>0</v>
      </c>
      <c r="I45" s="433">
        <f>SUM('IIIB:Elder Abuse'!I45)</f>
        <v>0</v>
      </c>
      <c r="J45" s="433">
        <f>SUM('IIIB:Elder Abuse'!J45)</f>
        <v>0</v>
      </c>
      <c r="K45" s="433">
        <f>SUM('IIIB:Elder Abuse'!K45)</f>
        <v>0</v>
      </c>
      <c r="L45" s="433">
        <f>SUM('IIIB:Elder Abuse'!L45)</f>
        <v>0</v>
      </c>
      <c r="M45" s="433">
        <f>SUM('IIIB:Elder Abuse'!M45)</f>
        <v>0</v>
      </c>
      <c r="N45" s="433">
        <f>SUM('IIIB:Elder Abuse'!N45)</f>
        <v>0</v>
      </c>
      <c r="O45" s="433">
        <f>SUM('IIIB:Elder Abuse'!O45)</f>
        <v>0</v>
      </c>
      <c r="P45" s="433">
        <f>SUM('IIIB:Elder Abuse'!P45)</f>
        <v>0</v>
      </c>
      <c r="Q45" s="433">
        <f>SUM('IIIB:Elder Abuse'!Q45)</f>
        <v>0</v>
      </c>
      <c r="R45" s="433">
        <f>SUM('IIIB:Elder Abuse'!R45)</f>
        <v>0</v>
      </c>
      <c r="S45" s="433">
        <f>SUM('IIIB:Elder Abuse'!S45)</f>
        <v>0</v>
      </c>
      <c r="T45" s="433">
        <f>SUM('IIIB:Elder Abuse'!T45)</f>
        <v>0</v>
      </c>
      <c r="U45" s="433">
        <f>SUM('IIIB:Elder Abuse'!U45)</f>
        <v>0</v>
      </c>
      <c r="V45" s="433">
        <f>SUM('IIIB:Elder Abuse'!V45)</f>
        <v>0</v>
      </c>
      <c r="W45" s="433">
        <f>SUM('IIIB:Elder Abuse'!W45)</f>
        <v>0</v>
      </c>
      <c r="X45" s="433">
        <f>SUM('IIIB:Elder Abuse'!X45)</f>
        <v>0</v>
      </c>
      <c r="Y45" s="433">
        <f>SUM('IIIB:Elder Abuse'!Y45)</f>
        <v>0</v>
      </c>
      <c r="Z45" s="559">
        <f t="shared" si="4"/>
        <v>0</v>
      </c>
      <c r="AA45" s="558">
        <f t="shared" si="5"/>
        <v>0</v>
      </c>
      <c r="AB45" s="562">
        <f t="shared" si="6"/>
        <v>0</v>
      </c>
      <c r="AC45" s="563">
        <f t="shared" si="7"/>
        <v>0</v>
      </c>
    </row>
    <row r="46" spans="1:29" ht="26.1" customHeight="1">
      <c r="A46" s="415" t="s">
        <v>902</v>
      </c>
      <c r="B46" s="433">
        <f>SUM('IIIB:Elder Abuse'!B46)</f>
        <v>0</v>
      </c>
      <c r="C46" s="433">
        <f>SUM('IIIB:Elder Abuse'!C46)</f>
        <v>0</v>
      </c>
      <c r="D46" s="433">
        <f>SUM('IIIB:Elder Abuse'!D46)</f>
        <v>0</v>
      </c>
      <c r="E46" s="433">
        <f>SUM('IIIB:Elder Abuse'!E46)</f>
        <v>0</v>
      </c>
      <c r="F46" s="433">
        <f>SUM('IIIB:Elder Abuse'!F46)</f>
        <v>0</v>
      </c>
      <c r="G46" s="433">
        <f>SUM('IIIB:Elder Abuse'!G46)</f>
        <v>0</v>
      </c>
      <c r="H46" s="433">
        <f>SUM('IIIB:Elder Abuse'!H46)</f>
        <v>0</v>
      </c>
      <c r="I46" s="433">
        <f>SUM('IIIB:Elder Abuse'!I46)</f>
        <v>0</v>
      </c>
      <c r="J46" s="433">
        <f>SUM('IIIB:Elder Abuse'!J46)</f>
        <v>0</v>
      </c>
      <c r="K46" s="433">
        <f>SUM('IIIB:Elder Abuse'!K46)</f>
        <v>0</v>
      </c>
      <c r="L46" s="433">
        <f>SUM('IIIB:Elder Abuse'!L46)</f>
        <v>0</v>
      </c>
      <c r="M46" s="433">
        <f>SUM('IIIB:Elder Abuse'!M46)</f>
        <v>0</v>
      </c>
      <c r="N46" s="433">
        <f>SUM('IIIB:Elder Abuse'!N46)</f>
        <v>0</v>
      </c>
      <c r="O46" s="433">
        <f>SUM('IIIB:Elder Abuse'!O46)</f>
        <v>0</v>
      </c>
      <c r="P46" s="433">
        <f>SUM('IIIB:Elder Abuse'!P46)</f>
        <v>0</v>
      </c>
      <c r="Q46" s="433">
        <f>SUM('IIIB:Elder Abuse'!Q46)</f>
        <v>0</v>
      </c>
      <c r="R46" s="433">
        <f>SUM('IIIB:Elder Abuse'!R46)</f>
        <v>0</v>
      </c>
      <c r="S46" s="433">
        <f>SUM('IIIB:Elder Abuse'!S46)</f>
        <v>0</v>
      </c>
      <c r="T46" s="433">
        <f>SUM('IIIB:Elder Abuse'!T46)</f>
        <v>0</v>
      </c>
      <c r="U46" s="433">
        <f>SUM('IIIB:Elder Abuse'!U46)</f>
        <v>0</v>
      </c>
      <c r="V46" s="433">
        <f>SUM('IIIB:Elder Abuse'!V46)</f>
        <v>0</v>
      </c>
      <c r="W46" s="433">
        <f>SUM('IIIB:Elder Abuse'!W46)</f>
        <v>0</v>
      </c>
      <c r="X46" s="433">
        <f>SUM('IIIB:Elder Abuse'!X46)</f>
        <v>0</v>
      </c>
      <c r="Y46" s="433">
        <f>SUM('IIIB:Elder Abuse'!Y46)</f>
        <v>0</v>
      </c>
      <c r="Z46" s="559">
        <f t="shared" si="4"/>
        <v>0</v>
      </c>
      <c r="AA46" s="558">
        <f t="shared" si="5"/>
        <v>0</v>
      </c>
      <c r="AB46" s="562">
        <f t="shared" si="6"/>
        <v>0</v>
      </c>
      <c r="AC46" s="563">
        <f t="shared" si="7"/>
        <v>0</v>
      </c>
    </row>
    <row r="47" spans="1:29" ht="26.1" customHeight="1">
      <c r="A47" s="415" t="s">
        <v>1248</v>
      </c>
      <c r="B47" s="433">
        <f>SUM('IIIB:Elder Abuse'!B47)</f>
        <v>0</v>
      </c>
      <c r="C47" s="433">
        <f>SUM('IIIB:Elder Abuse'!C47)</f>
        <v>0</v>
      </c>
      <c r="D47" s="433">
        <f>SUM('IIIB:Elder Abuse'!D47)</f>
        <v>0</v>
      </c>
      <c r="E47" s="433">
        <f>SUM('IIIB:Elder Abuse'!E47)</f>
        <v>0</v>
      </c>
      <c r="F47" s="433">
        <f>SUM('IIIB:Elder Abuse'!F47)</f>
        <v>0</v>
      </c>
      <c r="G47" s="433">
        <f>SUM('IIIB:Elder Abuse'!G47)</f>
        <v>0</v>
      </c>
      <c r="H47" s="433">
        <f>SUM('IIIB:Elder Abuse'!H47)</f>
        <v>0</v>
      </c>
      <c r="I47" s="433">
        <f>SUM('IIIB:Elder Abuse'!I47)</f>
        <v>0</v>
      </c>
      <c r="J47" s="433">
        <f>SUM('IIIB:Elder Abuse'!J47)</f>
        <v>0</v>
      </c>
      <c r="K47" s="433">
        <f>SUM('IIIB:Elder Abuse'!K47)</f>
        <v>0</v>
      </c>
      <c r="L47" s="433">
        <f>SUM('IIIB:Elder Abuse'!L47)</f>
        <v>0</v>
      </c>
      <c r="M47" s="433">
        <f>SUM('IIIB:Elder Abuse'!M47)</f>
        <v>0</v>
      </c>
      <c r="N47" s="433">
        <f>SUM('IIIB:Elder Abuse'!N47)</f>
        <v>0</v>
      </c>
      <c r="O47" s="433">
        <f>SUM('IIIB:Elder Abuse'!O47)</f>
        <v>0</v>
      </c>
      <c r="P47" s="433">
        <f>SUM('IIIB:Elder Abuse'!P47)</f>
        <v>0</v>
      </c>
      <c r="Q47" s="433">
        <f>SUM('IIIB:Elder Abuse'!Q47)</f>
        <v>0</v>
      </c>
      <c r="R47" s="433">
        <f>SUM('IIIB:Elder Abuse'!R47)</f>
        <v>0</v>
      </c>
      <c r="S47" s="433">
        <f>SUM('IIIB:Elder Abuse'!S47)</f>
        <v>0</v>
      </c>
      <c r="T47" s="433">
        <f>SUM('IIIB:Elder Abuse'!T47)</f>
        <v>0</v>
      </c>
      <c r="U47" s="433">
        <f>SUM('IIIB:Elder Abuse'!U47)</f>
        <v>0</v>
      </c>
      <c r="V47" s="433">
        <f>SUM('IIIB:Elder Abuse'!V47)</f>
        <v>0</v>
      </c>
      <c r="W47" s="433">
        <f>SUM('IIIB:Elder Abuse'!W47)</f>
        <v>0</v>
      </c>
      <c r="X47" s="433">
        <f>SUM('IIIB:Elder Abuse'!X47)</f>
        <v>0</v>
      </c>
      <c r="Y47" s="433">
        <f>SUM('IIIB:Elder Abuse'!Y47)</f>
        <v>0</v>
      </c>
      <c r="Z47" s="559">
        <f t="shared" si="4"/>
        <v>0</v>
      </c>
      <c r="AA47" s="558">
        <f t="shared" si="5"/>
        <v>0</v>
      </c>
      <c r="AB47" s="562">
        <f t="shared" si="6"/>
        <v>0</v>
      </c>
      <c r="AC47" s="563">
        <f t="shared" si="7"/>
        <v>0</v>
      </c>
    </row>
    <row r="48" spans="1:29" ht="26.1" customHeight="1">
      <c r="A48" s="415" t="s">
        <v>917</v>
      </c>
      <c r="B48" s="433">
        <f>SUM('IIIB:Elder Abuse'!B48)</f>
        <v>0</v>
      </c>
      <c r="C48" s="433">
        <f>SUM('IIIB:Elder Abuse'!C48)</f>
        <v>0</v>
      </c>
      <c r="D48" s="433">
        <f>SUM('IIIB:Elder Abuse'!D48)</f>
        <v>0</v>
      </c>
      <c r="E48" s="433">
        <f>SUM('IIIB:Elder Abuse'!E48)</f>
        <v>0</v>
      </c>
      <c r="F48" s="433">
        <f>SUM('IIIB:Elder Abuse'!F48)</f>
        <v>0</v>
      </c>
      <c r="G48" s="433">
        <f>SUM('IIIB:Elder Abuse'!G48)</f>
        <v>0</v>
      </c>
      <c r="H48" s="433">
        <f>SUM('IIIB:Elder Abuse'!H48)</f>
        <v>0</v>
      </c>
      <c r="I48" s="433">
        <f>SUM('IIIB:Elder Abuse'!I48)</f>
        <v>0</v>
      </c>
      <c r="J48" s="433">
        <f>SUM('IIIB:Elder Abuse'!J48)</f>
        <v>0</v>
      </c>
      <c r="K48" s="433">
        <f>SUM('IIIB:Elder Abuse'!K48)</f>
        <v>0</v>
      </c>
      <c r="L48" s="433">
        <f>SUM('IIIB:Elder Abuse'!L48)</f>
        <v>0</v>
      </c>
      <c r="M48" s="433">
        <f>SUM('IIIB:Elder Abuse'!M48)</f>
        <v>0</v>
      </c>
      <c r="N48" s="433">
        <f>SUM('IIIB:Elder Abuse'!N48)</f>
        <v>0</v>
      </c>
      <c r="O48" s="433">
        <f>SUM('IIIB:Elder Abuse'!O48)</f>
        <v>0</v>
      </c>
      <c r="P48" s="433">
        <f>SUM('IIIB:Elder Abuse'!P48)</f>
        <v>0</v>
      </c>
      <c r="Q48" s="433">
        <f>SUM('IIIB:Elder Abuse'!Q48)</f>
        <v>0</v>
      </c>
      <c r="R48" s="433">
        <f>SUM('IIIB:Elder Abuse'!R48)</f>
        <v>0</v>
      </c>
      <c r="S48" s="433">
        <f>SUM('IIIB:Elder Abuse'!S48)</f>
        <v>0</v>
      </c>
      <c r="T48" s="433">
        <f>SUM('IIIB:Elder Abuse'!T48)</f>
        <v>0</v>
      </c>
      <c r="U48" s="433">
        <f>SUM('IIIB:Elder Abuse'!U48)</f>
        <v>0</v>
      </c>
      <c r="V48" s="433">
        <f>SUM('IIIB:Elder Abuse'!V48)</f>
        <v>0</v>
      </c>
      <c r="W48" s="433">
        <f>SUM('IIIB:Elder Abuse'!W48)</f>
        <v>0</v>
      </c>
      <c r="X48" s="433">
        <f>SUM('IIIB:Elder Abuse'!X48)</f>
        <v>0</v>
      </c>
      <c r="Y48" s="433">
        <f>SUM('IIIB:Elder Abuse'!Y48)</f>
        <v>0</v>
      </c>
      <c r="Z48" s="559">
        <f t="shared" si="4"/>
        <v>0</v>
      </c>
      <c r="AA48" s="558">
        <f t="shared" si="5"/>
        <v>0</v>
      </c>
      <c r="AB48" s="562">
        <f t="shared" si="6"/>
        <v>0</v>
      </c>
      <c r="AC48" s="563">
        <f t="shared" si="7"/>
        <v>0</v>
      </c>
    </row>
    <row r="49" spans="1:29" ht="26.1" customHeight="1">
      <c r="A49" s="139" t="s">
        <v>1249</v>
      </c>
      <c r="B49" s="433">
        <f>SUM('IIIB:Elder Abuse'!B49)</f>
        <v>0</v>
      </c>
      <c r="C49" s="433">
        <f>SUM('IIIB:Elder Abuse'!C49)</f>
        <v>0</v>
      </c>
      <c r="D49" s="433">
        <f>SUM('IIIB:Elder Abuse'!D49)</f>
        <v>0</v>
      </c>
      <c r="E49" s="433">
        <f>SUM('IIIB:Elder Abuse'!E49)</f>
        <v>0</v>
      </c>
      <c r="F49" s="433">
        <f>SUM('IIIB:Elder Abuse'!F49)</f>
        <v>0</v>
      </c>
      <c r="G49" s="433">
        <f>SUM('IIIB:Elder Abuse'!G49)</f>
        <v>0</v>
      </c>
      <c r="H49" s="433">
        <f>SUM('IIIB:Elder Abuse'!H49)</f>
        <v>0</v>
      </c>
      <c r="I49" s="433">
        <f>SUM('IIIB:Elder Abuse'!I49)</f>
        <v>0</v>
      </c>
      <c r="J49" s="433">
        <f>SUM('IIIB:Elder Abuse'!J49)</f>
        <v>0</v>
      </c>
      <c r="K49" s="433">
        <f>SUM('IIIB:Elder Abuse'!K49)</f>
        <v>0</v>
      </c>
      <c r="L49" s="433">
        <f>SUM('IIIB:Elder Abuse'!L49)</f>
        <v>0</v>
      </c>
      <c r="M49" s="433">
        <f>SUM('IIIB:Elder Abuse'!M49)</f>
        <v>0</v>
      </c>
      <c r="N49" s="433">
        <f>SUM('IIIB:Elder Abuse'!N49)</f>
        <v>0</v>
      </c>
      <c r="O49" s="433">
        <f>SUM('IIIB:Elder Abuse'!O49)</f>
        <v>0</v>
      </c>
      <c r="P49" s="433">
        <f>SUM('IIIB:Elder Abuse'!P49)</f>
        <v>0</v>
      </c>
      <c r="Q49" s="433">
        <f>SUM('IIIB:Elder Abuse'!Q49)</f>
        <v>0</v>
      </c>
      <c r="R49" s="433">
        <f>SUM('IIIB:Elder Abuse'!R49)</f>
        <v>0</v>
      </c>
      <c r="S49" s="433">
        <f>SUM('IIIB:Elder Abuse'!S49)</f>
        <v>0</v>
      </c>
      <c r="T49" s="433">
        <f>SUM('IIIB:Elder Abuse'!T49)</f>
        <v>0</v>
      </c>
      <c r="U49" s="433">
        <f>SUM('IIIB:Elder Abuse'!U49)</f>
        <v>0</v>
      </c>
      <c r="V49" s="433">
        <f>SUM('IIIB:Elder Abuse'!V49)</f>
        <v>0</v>
      </c>
      <c r="W49" s="433">
        <f>SUM('IIIB:Elder Abuse'!W49)</f>
        <v>0</v>
      </c>
      <c r="X49" s="433">
        <f>SUM('IIIB:Elder Abuse'!X49)</f>
        <v>0</v>
      </c>
      <c r="Y49" s="433">
        <f>SUM('IIIB:Elder Abuse'!Y49)</f>
        <v>0</v>
      </c>
      <c r="Z49" s="559">
        <f t="shared" si="4"/>
        <v>0</v>
      </c>
      <c r="AA49" s="558">
        <f t="shared" si="5"/>
        <v>0</v>
      </c>
      <c r="AB49" s="562">
        <f t="shared" si="6"/>
        <v>0</v>
      </c>
      <c r="AC49" s="563">
        <f t="shared" si="7"/>
        <v>0</v>
      </c>
    </row>
    <row r="50" spans="1:29" ht="26.1" customHeight="1">
      <c r="A50" s="139" t="s">
        <v>1250</v>
      </c>
      <c r="B50" s="433">
        <f>SUM('IIIB:Elder Abuse'!B50)</f>
        <v>0</v>
      </c>
      <c r="C50" s="433">
        <f>SUM('IIIB:Elder Abuse'!C50)</f>
        <v>0</v>
      </c>
      <c r="D50" s="433">
        <f>SUM('IIIB:Elder Abuse'!D50)</f>
        <v>0</v>
      </c>
      <c r="E50" s="433">
        <f>SUM('IIIB:Elder Abuse'!E50)</f>
        <v>0</v>
      </c>
      <c r="F50" s="433">
        <f>SUM('IIIB:Elder Abuse'!F50)</f>
        <v>0</v>
      </c>
      <c r="G50" s="433">
        <f>SUM('IIIB:Elder Abuse'!G50)</f>
        <v>0</v>
      </c>
      <c r="H50" s="433">
        <f>SUM('IIIB:Elder Abuse'!H50)</f>
        <v>0</v>
      </c>
      <c r="I50" s="433">
        <f>SUM('IIIB:Elder Abuse'!I50)</f>
        <v>0</v>
      </c>
      <c r="J50" s="433">
        <f>SUM('IIIB:Elder Abuse'!J50)</f>
        <v>0</v>
      </c>
      <c r="K50" s="433">
        <f>SUM('IIIB:Elder Abuse'!K50)</f>
        <v>0</v>
      </c>
      <c r="L50" s="433">
        <f>SUM('IIIB:Elder Abuse'!L50)</f>
        <v>0</v>
      </c>
      <c r="M50" s="433">
        <f>SUM('IIIB:Elder Abuse'!M50)</f>
        <v>0</v>
      </c>
      <c r="N50" s="433">
        <f>SUM('IIIB:Elder Abuse'!N50)</f>
        <v>0</v>
      </c>
      <c r="O50" s="433">
        <f>SUM('IIIB:Elder Abuse'!O50)</f>
        <v>0</v>
      </c>
      <c r="P50" s="433">
        <f>SUM('IIIB:Elder Abuse'!P50)</f>
        <v>0</v>
      </c>
      <c r="Q50" s="433">
        <f>SUM('IIIB:Elder Abuse'!Q50)</f>
        <v>0</v>
      </c>
      <c r="R50" s="433">
        <f>SUM('IIIB:Elder Abuse'!R50)</f>
        <v>0</v>
      </c>
      <c r="S50" s="433">
        <f>SUM('IIIB:Elder Abuse'!S50)</f>
        <v>0</v>
      </c>
      <c r="T50" s="433">
        <f>SUM('IIIB:Elder Abuse'!T50)</f>
        <v>0</v>
      </c>
      <c r="U50" s="433">
        <f>SUM('IIIB:Elder Abuse'!U50)</f>
        <v>0</v>
      </c>
      <c r="V50" s="433">
        <f>SUM('IIIB:Elder Abuse'!V50)</f>
        <v>0</v>
      </c>
      <c r="W50" s="433">
        <f>SUM('IIIB:Elder Abuse'!W50)</f>
        <v>0</v>
      </c>
      <c r="X50" s="433">
        <f>SUM('IIIB:Elder Abuse'!X50)</f>
        <v>0</v>
      </c>
      <c r="Y50" s="433">
        <f>SUM('IIIB:Elder Abuse'!Y50)</f>
        <v>0</v>
      </c>
      <c r="Z50" s="559">
        <f t="shared" si="4"/>
        <v>0</v>
      </c>
      <c r="AA50" s="558">
        <f t="shared" si="5"/>
        <v>0</v>
      </c>
      <c r="AB50" s="562">
        <f t="shared" si="6"/>
        <v>0</v>
      </c>
      <c r="AC50" s="563">
        <f t="shared" si="7"/>
        <v>0</v>
      </c>
    </row>
    <row r="51" spans="1:29" ht="26.1" customHeight="1">
      <c r="A51" s="139" t="s">
        <v>1251</v>
      </c>
      <c r="B51" s="433">
        <f>SUM('IIIB:Elder Abuse'!B51)</f>
        <v>0</v>
      </c>
      <c r="C51" s="433">
        <f>SUM('IIIB:Elder Abuse'!C51)</f>
        <v>0</v>
      </c>
      <c r="D51" s="433">
        <f>SUM('IIIB:Elder Abuse'!D51)</f>
        <v>0</v>
      </c>
      <c r="E51" s="433">
        <f>SUM('IIIB:Elder Abuse'!E51)</f>
        <v>0</v>
      </c>
      <c r="F51" s="433">
        <f>SUM('IIIB:Elder Abuse'!F51)</f>
        <v>0</v>
      </c>
      <c r="G51" s="433">
        <f>SUM('IIIB:Elder Abuse'!G51)</f>
        <v>0</v>
      </c>
      <c r="H51" s="433">
        <f>SUM('IIIB:Elder Abuse'!H51)</f>
        <v>0</v>
      </c>
      <c r="I51" s="433">
        <f>SUM('IIIB:Elder Abuse'!I51)</f>
        <v>0</v>
      </c>
      <c r="J51" s="433">
        <f>SUM('IIIB:Elder Abuse'!J51)</f>
        <v>0</v>
      </c>
      <c r="K51" s="433">
        <f>SUM('IIIB:Elder Abuse'!K51)</f>
        <v>0</v>
      </c>
      <c r="L51" s="433">
        <f>SUM('IIIB:Elder Abuse'!L51)</f>
        <v>0</v>
      </c>
      <c r="M51" s="433">
        <f>SUM('IIIB:Elder Abuse'!M51)</f>
        <v>0</v>
      </c>
      <c r="N51" s="433">
        <f>SUM('IIIB:Elder Abuse'!N51)</f>
        <v>0</v>
      </c>
      <c r="O51" s="433">
        <f>SUM('IIIB:Elder Abuse'!O51)</f>
        <v>0</v>
      </c>
      <c r="P51" s="433">
        <f>SUM('IIIB:Elder Abuse'!P51)</f>
        <v>0</v>
      </c>
      <c r="Q51" s="433">
        <f>SUM('IIIB:Elder Abuse'!Q51)</f>
        <v>0</v>
      </c>
      <c r="R51" s="433">
        <f>SUM('IIIB:Elder Abuse'!R51)</f>
        <v>0</v>
      </c>
      <c r="S51" s="433">
        <f>SUM('IIIB:Elder Abuse'!S51)</f>
        <v>0</v>
      </c>
      <c r="T51" s="433">
        <f>SUM('IIIB:Elder Abuse'!T51)</f>
        <v>0</v>
      </c>
      <c r="U51" s="433">
        <f>SUM('IIIB:Elder Abuse'!U51)</f>
        <v>0</v>
      </c>
      <c r="V51" s="433">
        <f>SUM('IIIB:Elder Abuse'!V51)</f>
        <v>0</v>
      </c>
      <c r="W51" s="433">
        <f>SUM('IIIB:Elder Abuse'!W51)</f>
        <v>0</v>
      </c>
      <c r="X51" s="433">
        <f>SUM('IIIB:Elder Abuse'!X51)</f>
        <v>0</v>
      </c>
      <c r="Y51" s="433">
        <f>SUM('IIIB:Elder Abuse'!Y51)</f>
        <v>0</v>
      </c>
      <c r="Z51" s="559">
        <f t="shared" si="4"/>
        <v>0</v>
      </c>
      <c r="AA51" s="558">
        <f t="shared" si="5"/>
        <v>0</v>
      </c>
      <c r="AB51" s="562">
        <f t="shared" si="6"/>
        <v>0</v>
      </c>
      <c r="AC51" s="563">
        <f t="shared" si="7"/>
        <v>0</v>
      </c>
    </row>
    <row r="52" spans="1:29" ht="26.1" customHeight="1">
      <c r="A52" s="139" t="s">
        <v>1252</v>
      </c>
      <c r="B52" s="433">
        <f>SUM('IIIB:Elder Abuse'!B52)</f>
        <v>0</v>
      </c>
      <c r="C52" s="433">
        <f>SUM('IIIB:Elder Abuse'!C52)</f>
        <v>0</v>
      </c>
      <c r="D52" s="433">
        <f>SUM('IIIB:Elder Abuse'!D52)</f>
        <v>0</v>
      </c>
      <c r="E52" s="433">
        <f>SUM('IIIB:Elder Abuse'!E52)</f>
        <v>0</v>
      </c>
      <c r="F52" s="433">
        <f>SUM('IIIB:Elder Abuse'!F52)</f>
        <v>0</v>
      </c>
      <c r="G52" s="433">
        <f>SUM('IIIB:Elder Abuse'!G52)</f>
        <v>0</v>
      </c>
      <c r="H52" s="433">
        <f>SUM('IIIB:Elder Abuse'!H52)</f>
        <v>0</v>
      </c>
      <c r="I52" s="433">
        <f>SUM('IIIB:Elder Abuse'!I52)</f>
        <v>0</v>
      </c>
      <c r="J52" s="433">
        <f>SUM('IIIB:Elder Abuse'!J52)</f>
        <v>0</v>
      </c>
      <c r="K52" s="433">
        <f>SUM('IIIB:Elder Abuse'!K52)</f>
        <v>0</v>
      </c>
      <c r="L52" s="433">
        <f>SUM('IIIB:Elder Abuse'!L52)</f>
        <v>0</v>
      </c>
      <c r="M52" s="433">
        <f>SUM('IIIB:Elder Abuse'!M52)</f>
        <v>0</v>
      </c>
      <c r="N52" s="433">
        <f>SUM('IIIB:Elder Abuse'!N52)</f>
        <v>0</v>
      </c>
      <c r="O52" s="433">
        <f>SUM('IIIB:Elder Abuse'!O52)</f>
        <v>0</v>
      </c>
      <c r="P52" s="433">
        <f>SUM('IIIB:Elder Abuse'!P52)</f>
        <v>0</v>
      </c>
      <c r="Q52" s="433">
        <f>SUM('IIIB:Elder Abuse'!Q52)</f>
        <v>0</v>
      </c>
      <c r="R52" s="433">
        <f>SUM('IIIB:Elder Abuse'!R52)</f>
        <v>0</v>
      </c>
      <c r="S52" s="433">
        <f>SUM('IIIB:Elder Abuse'!S52)</f>
        <v>0</v>
      </c>
      <c r="T52" s="433">
        <f>SUM('IIIB:Elder Abuse'!T52)</f>
        <v>0</v>
      </c>
      <c r="U52" s="433">
        <f>SUM('IIIB:Elder Abuse'!U52)</f>
        <v>0</v>
      </c>
      <c r="V52" s="433">
        <f>SUM('IIIB:Elder Abuse'!V52)</f>
        <v>0</v>
      </c>
      <c r="W52" s="433">
        <f>SUM('IIIB:Elder Abuse'!W52)</f>
        <v>0</v>
      </c>
      <c r="X52" s="433">
        <f>SUM('IIIB:Elder Abuse'!X52)</f>
        <v>0</v>
      </c>
      <c r="Y52" s="433">
        <f>SUM('IIIB:Elder Abuse'!Y52)</f>
        <v>0</v>
      </c>
      <c r="Z52" s="559">
        <f t="shared" si="4"/>
        <v>0</v>
      </c>
      <c r="AA52" s="558">
        <f t="shared" si="5"/>
        <v>0</v>
      </c>
      <c r="AB52" s="562">
        <f t="shared" si="6"/>
        <v>0</v>
      </c>
      <c r="AC52" s="563">
        <f t="shared" si="7"/>
        <v>0</v>
      </c>
    </row>
    <row r="53" spans="1:29" ht="26.1" customHeight="1">
      <c r="A53" s="139" t="s">
        <v>1253</v>
      </c>
      <c r="B53" s="433">
        <f>SUM('IIIB:Elder Abuse'!B53)</f>
        <v>0</v>
      </c>
      <c r="C53" s="433">
        <f>SUM('IIIB:Elder Abuse'!C53)</f>
        <v>0</v>
      </c>
      <c r="D53" s="433">
        <f>SUM('IIIB:Elder Abuse'!D53)</f>
        <v>0</v>
      </c>
      <c r="E53" s="433">
        <f>SUM('IIIB:Elder Abuse'!E53)</f>
        <v>0</v>
      </c>
      <c r="F53" s="433">
        <f>SUM('IIIB:Elder Abuse'!F53)</f>
        <v>0</v>
      </c>
      <c r="G53" s="433">
        <f>SUM('IIIB:Elder Abuse'!G53)</f>
        <v>0</v>
      </c>
      <c r="H53" s="433">
        <f>SUM('IIIB:Elder Abuse'!H53)</f>
        <v>0</v>
      </c>
      <c r="I53" s="433">
        <f>SUM('IIIB:Elder Abuse'!I53)</f>
        <v>0</v>
      </c>
      <c r="J53" s="433">
        <f>SUM('IIIB:Elder Abuse'!J53)</f>
        <v>0</v>
      </c>
      <c r="K53" s="433">
        <f>SUM('IIIB:Elder Abuse'!K53)</f>
        <v>0</v>
      </c>
      <c r="L53" s="433">
        <f>SUM('IIIB:Elder Abuse'!L53)</f>
        <v>0</v>
      </c>
      <c r="M53" s="433">
        <f>SUM('IIIB:Elder Abuse'!M53)</f>
        <v>0</v>
      </c>
      <c r="N53" s="433">
        <f>SUM('IIIB:Elder Abuse'!N53)</f>
        <v>0</v>
      </c>
      <c r="O53" s="433">
        <f>SUM('IIIB:Elder Abuse'!O53)</f>
        <v>0</v>
      </c>
      <c r="P53" s="433">
        <f>SUM('IIIB:Elder Abuse'!P53)</f>
        <v>0</v>
      </c>
      <c r="Q53" s="433">
        <f>SUM('IIIB:Elder Abuse'!Q53)</f>
        <v>0</v>
      </c>
      <c r="R53" s="433">
        <f>SUM('IIIB:Elder Abuse'!R53)</f>
        <v>0</v>
      </c>
      <c r="S53" s="433">
        <f>SUM('IIIB:Elder Abuse'!S53)</f>
        <v>0</v>
      </c>
      <c r="T53" s="433">
        <f>SUM('IIIB:Elder Abuse'!T53)</f>
        <v>0</v>
      </c>
      <c r="U53" s="433">
        <f>SUM('IIIB:Elder Abuse'!U53)</f>
        <v>0</v>
      </c>
      <c r="V53" s="433">
        <f>SUM('IIIB:Elder Abuse'!V53)</f>
        <v>0</v>
      </c>
      <c r="W53" s="433">
        <f>SUM('IIIB:Elder Abuse'!W53)</f>
        <v>0</v>
      </c>
      <c r="X53" s="433">
        <f>SUM('IIIB:Elder Abuse'!X53)</f>
        <v>0</v>
      </c>
      <c r="Y53" s="433">
        <f>SUM('IIIB:Elder Abuse'!Y53)</f>
        <v>0</v>
      </c>
      <c r="Z53" s="559">
        <f t="shared" si="4"/>
        <v>0</v>
      </c>
      <c r="AA53" s="558">
        <f t="shared" si="5"/>
        <v>0</v>
      </c>
      <c r="AB53" s="562">
        <f t="shared" si="6"/>
        <v>0</v>
      </c>
      <c r="AC53" s="563">
        <f t="shared" si="7"/>
        <v>0</v>
      </c>
    </row>
    <row r="54" spans="1:29" ht="26.1" customHeight="1">
      <c r="A54" s="139" t="s">
        <v>1254</v>
      </c>
      <c r="B54" s="433">
        <f>SUM('IIIB:Elder Abuse'!B54)</f>
        <v>0</v>
      </c>
      <c r="C54" s="433">
        <f>SUM('IIIB:Elder Abuse'!C54)</f>
        <v>0</v>
      </c>
      <c r="D54" s="433">
        <f>SUM('IIIB:Elder Abuse'!D54)</f>
        <v>0</v>
      </c>
      <c r="E54" s="433">
        <f>SUM('IIIB:Elder Abuse'!E54)</f>
        <v>0</v>
      </c>
      <c r="F54" s="433">
        <f>SUM('IIIB:Elder Abuse'!F54)</f>
        <v>0</v>
      </c>
      <c r="G54" s="433">
        <f>SUM('IIIB:Elder Abuse'!G54)</f>
        <v>0</v>
      </c>
      <c r="H54" s="433">
        <f>SUM('IIIB:Elder Abuse'!H54)</f>
        <v>0</v>
      </c>
      <c r="I54" s="433">
        <f>SUM('IIIB:Elder Abuse'!I54)</f>
        <v>0</v>
      </c>
      <c r="J54" s="433">
        <f>SUM('IIIB:Elder Abuse'!J54)</f>
        <v>0</v>
      </c>
      <c r="K54" s="433">
        <f>SUM('IIIB:Elder Abuse'!K54)</f>
        <v>0</v>
      </c>
      <c r="L54" s="433">
        <f>SUM('IIIB:Elder Abuse'!L54)</f>
        <v>0</v>
      </c>
      <c r="M54" s="433">
        <f>SUM('IIIB:Elder Abuse'!M54)</f>
        <v>0</v>
      </c>
      <c r="N54" s="433">
        <f>SUM('IIIB:Elder Abuse'!N54)</f>
        <v>0</v>
      </c>
      <c r="O54" s="433">
        <f>SUM('IIIB:Elder Abuse'!O54)</f>
        <v>0</v>
      </c>
      <c r="P54" s="433">
        <f>SUM('IIIB:Elder Abuse'!P54)</f>
        <v>0</v>
      </c>
      <c r="Q54" s="433">
        <f>SUM('IIIB:Elder Abuse'!Q54)</f>
        <v>0</v>
      </c>
      <c r="R54" s="433">
        <f>SUM('IIIB:Elder Abuse'!R54)</f>
        <v>0</v>
      </c>
      <c r="S54" s="433">
        <f>SUM('IIIB:Elder Abuse'!S54)</f>
        <v>0</v>
      </c>
      <c r="T54" s="433">
        <f>SUM('IIIB:Elder Abuse'!T54)</f>
        <v>0</v>
      </c>
      <c r="U54" s="433">
        <f>SUM('IIIB:Elder Abuse'!U54)</f>
        <v>0</v>
      </c>
      <c r="V54" s="433">
        <f>SUM('IIIB:Elder Abuse'!V54)</f>
        <v>0</v>
      </c>
      <c r="W54" s="433">
        <f>SUM('IIIB:Elder Abuse'!W54)</f>
        <v>0</v>
      </c>
      <c r="X54" s="433">
        <f>SUM('IIIB:Elder Abuse'!X54)</f>
        <v>0</v>
      </c>
      <c r="Y54" s="433">
        <f>SUM('IIIB:Elder Abuse'!Y54)</f>
        <v>0</v>
      </c>
      <c r="Z54" s="559">
        <f t="shared" si="4"/>
        <v>0</v>
      </c>
      <c r="AA54" s="558">
        <f t="shared" si="5"/>
        <v>0</v>
      </c>
      <c r="AB54" s="562">
        <f t="shared" si="6"/>
        <v>0</v>
      </c>
      <c r="AC54" s="563">
        <f t="shared" si="7"/>
        <v>0</v>
      </c>
    </row>
    <row r="55" spans="1:29" ht="26.1" customHeight="1">
      <c r="A55" s="139" t="s">
        <v>1255</v>
      </c>
      <c r="B55" s="433">
        <f>SUM('IIIB:Elder Abuse'!B55)</f>
        <v>0</v>
      </c>
      <c r="C55" s="433">
        <f>SUM('IIIB:Elder Abuse'!C55)</f>
        <v>0</v>
      </c>
      <c r="D55" s="433">
        <f>SUM('IIIB:Elder Abuse'!D55)</f>
        <v>0</v>
      </c>
      <c r="E55" s="433">
        <f>SUM('IIIB:Elder Abuse'!E55)</f>
        <v>0</v>
      </c>
      <c r="F55" s="433">
        <f>SUM('IIIB:Elder Abuse'!F55)</f>
        <v>0</v>
      </c>
      <c r="G55" s="433">
        <f>SUM('IIIB:Elder Abuse'!G55)</f>
        <v>0</v>
      </c>
      <c r="H55" s="433">
        <f>SUM('IIIB:Elder Abuse'!H55)</f>
        <v>0</v>
      </c>
      <c r="I55" s="433">
        <f>SUM('IIIB:Elder Abuse'!I55)</f>
        <v>0</v>
      </c>
      <c r="J55" s="433">
        <f>SUM('IIIB:Elder Abuse'!J55)</f>
        <v>0</v>
      </c>
      <c r="K55" s="433">
        <f>SUM('IIIB:Elder Abuse'!K55)</f>
        <v>0</v>
      </c>
      <c r="L55" s="433">
        <f>SUM('IIIB:Elder Abuse'!L55)</f>
        <v>0</v>
      </c>
      <c r="M55" s="433">
        <f>SUM('IIIB:Elder Abuse'!M55)</f>
        <v>0</v>
      </c>
      <c r="N55" s="433">
        <f>SUM('IIIB:Elder Abuse'!N55)</f>
        <v>0</v>
      </c>
      <c r="O55" s="433">
        <f>SUM('IIIB:Elder Abuse'!O55)</f>
        <v>0</v>
      </c>
      <c r="P55" s="433">
        <f>SUM('IIIB:Elder Abuse'!P55)</f>
        <v>0</v>
      </c>
      <c r="Q55" s="433">
        <f>SUM('IIIB:Elder Abuse'!Q55)</f>
        <v>0</v>
      </c>
      <c r="R55" s="433">
        <f>SUM('IIIB:Elder Abuse'!R55)</f>
        <v>0</v>
      </c>
      <c r="S55" s="433">
        <f>SUM('IIIB:Elder Abuse'!S55)</f>
        <v>0</v>
      </c>
      <c r="T55" s="433">
        <f>SUM('IIIB:Elder Abuse'!T55)</f>
        <v>0</v>
      </c>
      <c r="U55" s="433">
        <f>SUM('IIIB:Elder Abuse'!U55)</f>
        <v>0</v>
      </c>
      <c r="V55" s="433">
        <f>SUM('IIIB:Elder Abuse'!V55)</f>
        <v>0</v>
      </c>
      <c r="W55" s="433">
        <f>SUM('IIIB:Elder Abuse'!W55)</f>
        <v>0</v>
      </c>
      <c r="X55" s="433">
        <f>SUM('IIIB:Elder Abuse'!X55)</f>
        <v>0</v>
      </c>
      <c r="Y55" s="433">
        <f>SUM('IIIB:Elder Abuse'!Y55)</f>
        <v>0</v>
      </c>
      <c r="Z55" s="559">
        <f t="shared" si="4"/>
        <v>0</v>
      </c>
      <c r="AA55" s="558">
        <f t="shared" si="5"/>
        <v>0</v>
      </c>
      <c r="AB55" s="562">
        <f t="shared" si="6"/>
        <v>0</v>
      </c>
      <c r="AC55" s="563">
        <f t="shared" si="7"/>
        <v>0</v>
      </c>
    </row>
    <row r="56" spans="1:29" ht="26.1" customHeight="1">
      <c r="A56" s="139" t="s">
        <v>1256</v>
      </c>
      <c r="B56" s="433">
        <f>SUM('IIIB:Elder Abuse'!B56)</f>
        <v>0</v>
      </c>
      <c r="C56" s="433">
        <f>SUM('IIIB:Elder Abuse'!C56)</f>
        <v>0</v>
      </c>
      <c r="D56" s="433">
        <f>SUM('IIIB:Elder Abuse'!D56)</f>
        <v>0</v>
      </c>
      <c r="E56" s="433">
        <f>SUM('IIIB:Elder Abuse'!E56)</f>
        <v>0</v>
      </c>
      <c r="F56" s="433">
        <f>SUM('IIIB:Elder Abuse'!F56)</f>
        <v>0</v>
      </c>
      <c r="G56" s="433">
        <f>SUM('IIIB:Elder Abuse'!G56)</f>
        <v>0</v>
      </c>
      <c r="H56" s="433">
        <f>SUM('IIIB:Elder Abuse'!H56)</f>
        <v>0</v>
      </c>
      <c r="I56" s="433">
        <f>SUM('IIIB:Elder Abuse'!I56)</f>
        <v>0</v>
      </c>
      <c r="J56" s="433">
        <f>SUM('IIIB:Elder Abuse'!J56)</f>
        <v>0</v>
      </c>
      <c r="K56" s="433">
        <f>SUM('IIIB:Elder Abuse'!K56)</f>
        <v>0</v>
      </c>
      <c r="L56" s="433">
        <f>SUM('IIIB:Elder Abuse'!L56)</f>
        <v>0</v>
      </c>
      <c r="M56" s="433">
        <f>SUM('IIIB:Elder Abuse'!M56)</f>
        <v>0</v>
      </c>
      <c r="N56" s="433">
        <f>SUM('IIIB:Elder Abuse'!N56)</f>
        <v>0</v>
      </c>
      <c r="O56" s="433">
        <f>SUM('IIIB:Elder Abuse'!O56)</f>
        <v>0</v>
      </c>
      <c r="P56" s="433">
        <f>SUM('IIIB:Elder Abuse'!P56)</f>
        <v>0</v>
      </c>
      <c r="Q56" s="433">
        <f>SUM('IIIB:Elder Abuse'!Q56)</f>
        <v>0</v>
      </c>
      <c r="R56" s="433">
        <f>SUM('IIIB:Elder Abuse'!R56)</f>
        <v>0</v>
      </c>
      <c r="S56" s="433">
        <f>SUM('IIIB:Elder Abuse'!S56)</f>
        <v>0</v>
      </c>
      <c r="T56" s="433">
        <f>SUM('IIIB:Elder Abuse'!T56)</f>
        <v>0</v>
      </c>
      <c r="U56" s="433">
        <f>SUM('IIIB:Elder Abuse'!U56)</f>
        <v>0</v>
      </c>
      <c r="V56" s="433">
        <f>SUM('IIIB:Elder Abuse'!V56)</f>
        <v>0</v>
      </c>
      <c r="W56" s="433">
        <f>SUM('IIIB:Elder Abuse'!W56)</f>
        <v>0</v>
      </c>
      <c r="X56" s="433">
        <f>SUM('IIIB:Elder Abuse'!X56)</f>
        <v>0</v>
      </c>
      <c r="Y56" s="433">
        <f>SUM('IIIB:Elder Abuse'!Y56)</f>
        <v>0</v>
      </c>
      <c r="Z56" s="559">
        <f t="shared" si="4"/>
        <v>0</v>
      </c>
      <c r="AA56" s="558">
        <f t="shared" si="5"/>
        <v>0</v>
      </c>
      <c r="AB56" s="562">
        <f t="shared" si="6"/>
        <v>0</v>
      </c>
      <c r="AC56" s="563">
        <f t="shared" si="7"/>
        <v>0</v>
      </c>
    </row>
    <row r="57" spans="1:29" ht="26.1" customHeight="1">
      <c r="A57" s="139" t="s">
        <v>1257</v>
      </c>
      <c r="B57" s="433">
        <f>SUM('IIIB:Elder Abuse'!B57)</f>
        <v>0</v>
      </c>
      <c r="C57" s="433">
        <f>SUM('IIIB:Elder Abuse'!C57)</f>
        <v>0</v>
      </c>
      <c r="D57" s="433">
        <f>SUM('IIIB:Elder Abuse'!D57)</f>
        <v>0</v>
      </c>
      <c r="E57" s="433">
        <f>SUM('IIIB:Elder Abuse'!E57)</f>
        <v>0</v>
      </c>
      <c r="F57" s="433">
        <f>SUM('IIIB:Elder Abuse'!F57)</f>
        <v>0</v>
      </c>
      <c r="G57" s="433">
        <f>SUM('IIIB:Elder Abuse'!G57)</f>
        <v>0</v>
      </c>
      <c r="H57" s="433">
        <f>SUM('IIIB:Elder Abuse'!H57)</f>
        <v>0</v>
      </c>
      <c r="I57" s="433">
        <f>SUM('IIIB:Elder Abuse'!I57)</f>
        <v>0</v>
      </c>
      <c r="J57" s="433">
        <f>SUM('IIIB:Elder Abuse'!J57)</f>
        <v>0</v>
      </c>
      <c r="K57" s="433">
        <f>SUM('IIIB:Elder Abuse'!K57)</f>
        <v>0</v>
      </c>
      <c r="L57" s="433">
        <f>SUM('IIIB:Elder Abuse'!L57)</f>
        <v>0</v>
      </c>
      <c r="M57" s="433">
        <f>SUM('IIIB:Elder Abuse'!M57)</f>
        <v>0</v>
      </c>
      <c r="N57" s="433">
        <f>SUM('IIIB:Elder Abuse'!N57)</f>
        <v>0</v>
      </c>
      <c r="O57" s="433">
        <f>SUM('IIIB:Elder Abuse'!O57)</f>
        <v>0</v>
      </c>
      <c r="P57" s="433">
        <f>SUM('IIIB:Elder Abuse'!P57)</f>
        <v>0</v>
      </c>
      <c r="Q57" s="433">
        <f>SUM('IIIB:Elder Abuse'!Q57)</f>
        <v>0</v>
      </c>
      <c r="R57" s="433">
        <f>SUM('IIIB:Elder Abuse'!R57)</f>
        <v>0</v>
      </c>
      <c r="S57" s="433">
        <f>SUM('IIIB:Elder Abuse'!S57)</f>
        <v>0</v>
      </c>
      <c r="T57" s="433">
        <f>SUM('IIIB:Elder Abuse'!T57)</f>
        <v>0</v>
      </c>
      <c r="U57" s="433">
        <f>SUM('IIIB:Elder Abuse'!U57)</f>
        <v>0</v>
      </c>
      <c r="V57" s="433">
        <f>SUM('IIIB:Elder Abuse'!V57)</f>
        <v>0</v>
      </c>
      <c r="W57" s="433">
        <f>SUM('IIIB:Elder Abuse'!W57)</f>
        <v>0</v>
      </c>
      <c r="X57" s="433">
        <f>SUM('IIIB:Elder Abuse'!X57)</f>
        <v>0</v>
      </c>
      <c r="Y57" s="433">
        <f>SUM('IIIB:Elder Abuse'!Y57)</f>
        <v>0</v>
      </c>
      <c r="Z57" s="559">
        <f t="shared" si="4"/>
        <v>0</v>
      </c>
      <c r="AA57" s="558">
        <f t="shared" si="5"/>
        <v>0</v>
      </c>
      <c r="AB57" s="562">
        <f t="shared" si="6"/>
        <v>0</v>
      </c>
      <c r="AC57" s="563">
        <f t="shared" si="7"/>
        <v>0</v>
      </c>
    </row>
    <row r="58" spans="1:29" ht="26.1" customHeight="1">
      <c r="A58" s="139" t="s">
        <v>1258</v>
      </c>
      <c r="B58" s="433">
        <f>SUM('IIIB:Elder Abuse'!B58)</f>
        <v>0</v>
      </c>
      <c r="C58" s="433">
        <f>SUM('IIIB:Elder Abuse'!C58)</f>
        <v>0</v>
      </c>
      <c r="D58" s="433">
        <f>SUM('IIIB:Elder Abuse'!D58)</f>
        <v>0</v>
      </c>
      <c r="E58" s="433">
        <f>SUM('IIIB:Elder Abuse'!E58)</f>
        <v>0</v>
      </c>
      <c r="F58" s="433">
        <f>SUM('IIIB:Elder Abuse'!F58)</f>
        <v>0</v>
      </c>
      <c r="G58" s="433">
        <f>SUM('IIIB:Elder Abuse'!G58)</f>
        <v>0</v>
      </c>
      <c r="H58" s="433">
        <f>SUM('IIIB:Elder Abuse'!H58)</f>
        <v>0</v>
      </c>
      <c r="I58" s="433">
        <f>SUM('IIIB:Elder Abuse'!I58)</f>
        <v>0</v>
      </c>
      <c r="J58" s="433">
        <f>SUM('IIIB:Elder Abuse'!J58)</f>
        <v>0</v>
      </c>
      <c r="K58" s="433">
        <f>SUM('IIIB:Elder Abuse'!K58)</f>
        <v>0</v>
      </c>
      <c r="L58" s="433">
        <f>SUM('IIIB:Elder Abuse'!L58)</f>
        <v>0</v>
      </c>
      <c r="M58" s="433">
        <f>SUM('IIIB:Elder Abuse'!M58)</f>
        <v>0</v>
      </c>
      <c r="N58" s="433">
        <f>SUM('IIIB:Elder Abuse'!N58)</f>
        <v>0</v>
      </c>
      <c r="O58" s="433">
        <f>SUM('IIIB:Elder Abuse'!O58)</f>
        <v>0</v>
      </c>
      <c r="P58" s="433">
        <f>SUM('IIIB:Elder Abuse'!P58)</f>
        <v>0</v>
      </c>
      <c r="Q58" s="433">
        <f>SUM('IIIB:Elder Abuse'!Q58)</f>
        <v>0</v>
      </c>
      <c r="R58" s="433">
        <f>SUM('IIIB:Elder Abuse'!R58)</f>
        <v>0</v>
      </c>
      <c r="S58" s="433">
        <f>SUM('IIIB:Elder Abuse'!S58)</f>
        <v>0</v>
      </c>
      <c r="T58" s="433">
        <f>SUM('IIIB:Elder Abuse'!T58)</f>
        <v>0</v>
      </c>
      <c r="U58" s="433">
        <f>SUM('IIIB:Elder Abuse'!U58)</f>
        <v>0</v>
      </c>
      <c r="V58" s="433">
        <f>SUM('IIIB:Elder Abuse'!V58)</f>
        <v>0</v>
      </c>
      <c r="W58" s="433">
        <f>SUM('IIIB:Elder Abuse'!W58)</f>
        <v>0</v>
      </c>
      <c r="X58" s="433">
        <f>SUM('IIIB:Elder Abuse'!X58)</f>
        <v>0</v>
      </c>
      <c r="Y58" s="433">
        <f>SUM('IIIB:Elder Abuse'!Y58)</f>
        <v>0</v>
      </c>
      <c r="Z58" s="559">
        <f t="shared" si="4"/>
        <v>0</v>
      </c>
      <c r="AA58" s="558">
        <f t="shared" si="5"/>
        <v>0</v>
      </c>
      <c r="AB58" s="562">
        <f t="shared" si="6"/>
        <v>0</v>
      </c>
      <c r="AC58" s="563">
        <f t="shared" si="7"/>
        <v>0</v>
      </c>
    </row>
    <row r="59" spans="1:29" ht="26.1" customHeight="1">
      <c r="A59" s="139" t="s">
        <v>1259</v>
      </c>
      <c r="B59" s="433">
        <f>SUM('IIIB:Elder Abuse'!B59)</f>
        <v>0</v>
      </c>
      <c r="C59" s="433">
        <f>SUM('IIIB:Elder Abuse'!C59)</f>
        <v>0</v>
      </c>
      <c r="D59" s="433">
        <f>SUM('IIIB:Elder Abuse'!D59)</f>
        <v>0</v>
      </c>
      <c r="E59" s="433">
        <f>SUM('IIIB:Elder Abuse'!E59)</f>
        <v>0</v>
      </c>
      <c r="F59" s="433">
        <f>SUM('IIIB:Elder Abuse'!F59)</f>
        <v>0</v>
      </c>
      <c r="G59" s="433">
        <f>SUM('IIIB:Elder Abuse'!G59)</f>
        <v>0</v>
      </c>
      <c r="H59" s="433">
        <f>SUM('IIIB:Elder Abuse'!H59)</f>
        <v>0</v>
      </c>
      <c r="I59" s="433">
        <f>SUM('IIIB:Elder Abuse'!I59)</f>
        <v>0</v>
      </c>
      <c r="J59" s="433">
        <f>SUM('IIIB:Elder Abuse'!J59)</f>
        <v>0</v>
      </c>
      <c r="K59" s="433">
        <f>SUM('IIIB:Elder Abuse'!K59)</f>
        <v>0</v>
      </c>
      <c r="L59" s="433">
        <f>SUM('IIIB:Elder Abuse'!L59)</f>
        <v>0</v>
      </c>
      <c r="M59" s="433">
        <f>SUM('IIIB:Elder Abuse'!M59)</f>
        <v>0</v>
      </c>
      <c r="N59" s="433">
        <f>SUM('IIIB:Elder Abuse'!N59)</f>
        <v>0</v>
      </c>
      <c r="O59" s="433">
        <f>SUM('IIIB:Elder Abuse'!O59)</f>
        <v>0</v>
      </c>
      <c r="P59" s="433">
        <f>SUM('IIIB:Elder Abuse'!P59)</f>
        <v>0</v>
      </c>
      <c r="Q59" s="433">
        <f>SUM('IIIB:Elder Abuse'!Q59)</f>
        <v>0</v>
      </c>
      <c r="R59" s="433">
        <f>SUM('IIIB:Elder Abuse'!R59)</f>
        <v>0</v>
      </c>
      <c r="S59" s="433">
        <f>SUM('IIIB:Elder Abuse'!S59)</f>
        <v>0</v>
      </c>
      <c r="T59" s="433">
        <f>SUM('IIIB:Elder Abuse'!T59)</f>
        <v>0</v>
      </c>
      <c r="U59" s="433">
        <f>SUM('IIIB:Elder Abuse'!U59)</f>
        <v>0</v>
      </c>
      <c r="V59" s="433">
        <f>SUM('IIIB:Elder Abuse'!V59)</f>
        <v>0</v>
      </c>
      <c r="W59" s="433">
        <f>SUM('IIIB:Elder Abuse'!W59)</f>
        <v>0</v>
      </c>
      <c r="X59" s="433">
        <f>SUM('IIIB:Elder Abuse'!X59)</f>
        <v>0</v>
      </c>
      <c r="Y59" s="433">
        <f>SUM('IIIB:Elder Abuse'!Y59)</f>
        <v>0</v>
      </c>
      <c r="Z59" s="559">
        <f t="shared" si="4"/>
        <v>0</v>
      </c>
      <c r="AA59" s="558">
        <f t="shared" si="5"/>
        <v>0</v>
      </c>
      <c r="AB59" s="562">
        <f t="shared" si="6"/>
        <v>0</v>
      </c>
      <c r="AC59" s="563">
        <f t="shared" si="7"/>
        <v>0</v>
      </c>
    </row>
    <row r="60" spans="1:29" ht="26.1" customHeight="1">
      <c r="A60" s="430" t="s">
        <v>986</v>
      </c>
      <c r="B60" s="433">
        <f>SUM('IIIB:Elder Abuse'!B60)</f>
        <v>0</v>
      </c>
      <c r="C60" s="433">
        <f>SUM('IIIB:Elder Abuse'!C60)</f>
        <v>0</v>
      </c>
      <c r="D60" s="433">
        <f>SUM('IIIB:Elder Abuse'!D60)</f>
        <v>0</v>
      </c>
      <c r="E60" s="433">
        <f>SUM('IIIB:Elder Abuse'!E60)</f>
        <v>0</v>
      </c>
      <c r="F60" s="433">
        <f>SUM('IIIB:Elder Abuse'!F60)</f>
        <v>0</v>
      </c>
      <c r="G60" s="433">
        <f>SUM('IIIB:Elder Abuse'!G60)</f>
        <v>0</v>
      </c>
      <c r="H60" s="433">
        <f>SUM('IIIB:Elder Abuse'!H60)</f>
        <v>0</v>
      </c>
      <c r="I60" s="433">
        <f>SUM('IIIB:Elder Abuse'!I60)</f>
        <v>0</v>
      </c>
      <c r="J60" s="433">
        <f>SUM('IIIB:Elder Abuse'!J60)</f>
        <v>0</v>
      </c>
      <c r="K60" s="433">
        <f>SUM('IIIB:Elder Abuse'!K60)</f>
        <v>0</v>
      </c>
      <c r="L60" s="433">
        <f>SUM('IIIB:Elder Abuse'!L60)</f>
        <v>0</v>
      </c>
      <c r="M60" s="433">
        <f>SUM('IIIB:Elder Abuse'!M60)</f>
        <v>0</v>
      </c>
      <c r="N60" s="433">
        <f>SUM('IIIB:Elder Abuse'!N60)</f>
        <v>0</v>
      </c>
      <c r="O60" s="433">
        <f>SUM('IIIB:Elder Abuse'!O60)</f>
        <v>0</v>
      </c>
      <c r="P60" s="433">
        <f>SUM('IIIB:Elder Abuse'!P60)</f>
        <v>0</v>
      </c>
      <c r="Q60" s="433">
        <f>SUM('IIIB:Elder Abuse'!Q60)</f>
        <v>0</v>
      </c>
      <c r="R60" s="433">
        <f>SUM('IIIB:Elder Abuse'!R60)</f>
        <v>0</v>
      </c>
      <c r="S60" s="433">
        <f>SUM('IIIB:Elder Abuse'!S60)</f>
        <v>0</v>
      </c>
      <c r="T60" s="433">
        <f>SUM('IIIB:Elder Abuse'!T60)</f>
        <v>0</v>
      </c>
      <c r="U60" s="433">
        <f>SUM('IIIB:Elder Abuse'!U60)</f>
        <v>0</v>
      </c>
      <c r="V60" s="433">
        <f>SUM('IIIB:Elder Abuse'!V60)</f>
        <v>0</v>
      </c>
      <c r="W60" s="433">
        <f>SUM('IIIB:Elder Abuse'!W60)</f>
        <v>0</v>
      </c>
      <c r="X60" s="433">
        <f>SUM('IIIB:Elder Abuse'!X60)</f>
        <v>0</v>
      </c>
      <c r="Y60" s="433">
        <f>SUM('IIIB:Elder Abuse'!Y60)</f>
        <v>0</v>
      </c>
      <c r="Z60" s="559">
        <f t="shared" si="4"/>
        <v>0</v>
      </c>
      <c r="AA60" s="558">
        <f t="shared" si="5"/>
        <v>0</v>
      </c>
      <c r="AB60" s="562">
        <f t="shared" si="6"/>
        <v>0</v>
      </c>
      <c r="AC60" s="563">
        <f t="shared" si="7"/>
        <v>0</v>
      </c>
    </row>
    <row r="61" spans="1:29" ht="26.1" customHeight="1">
      <c r="A61" s="430" t="s">
        <v>1170</v>
      </c>
      <c r="B61" s="433">
        <f>SUM('IIIB:Elder Abuse'!B61)</f>
        <v>0</v>
      </c>
      <c r="C61" s="433">
        <f>SUM('IIIB:Elder Abuse'!C61)</f>
        <v>0</v>
      </c>
      <c r="D61" s="433">
        <f>SUM('IIIB:Elder Abuse'!D61)</f>
        <v>0</v>
      </c>
      <c r="E61" s="433">
        <f>SUM('IIIB:Elder Abuse'!E61)</f>
        <v>0</v>
      </c>
      <c r="F61" s="433">
        <f>SUM('IIIB:Elder Abuse'!F61)</f>
        <v>0</v>
      </c>
      <c r="G61" s="433">
        <f>SUM('IIIB:Elder Abuse'!G61)</f>
        <v>0</v>
      </c>
      <c r="H61" s="433">
        <f>SUM('IIIB:Elder Abuse'!H61)</f>
        <v>0</v>
      </c>
      <c r="I61" s="433">
        <f>SUM('IIIB:Elder Abuse'!I61)</f>
        <v>0</v>
      </c>
      <c r="J61" s="433">
        <f>SUM('IIIB:Elder Abuse'!J61)</f>
        <v>0</v>
      </c>
      <c r="K61" s="433">
        <f>SUM('IIIB:Elder Abuse'!K61)</f>
        <v>0</v>
      </c>
      <c r="L61" s="433">
        <f>SUM('IIIB:Elder Abuse'!L61)</f>
        <v>0</v>
      </c>
      <c r="M61" s="433">
        <f>SUM('IIIB:Elder Abuse'!M61)</f>
        <v>0</v>
      </c>
      <c r="N61" s="433">
        <f>SUM('IIIB:Elder Abuse'!N61)</f>
        <v>0</v>
      </c>
      <c r="O61" s="433">
        <f>SUM('IIIB:Elder Abuse'!O61)</f>
        <v>0</v>
      </c>
      <c r="P61" s="433">
        <f>SUM('IIIB:Elder Abuse'!P61)</f>
        <v>0</v>
      </c>
      <c r="Q61" s="433">
        <f>SUM('IIIB:Elder Abuse'!Q61)</f>
        <v>0</v>
      </c>
      <c r="R61" s="433">
        <f>SUM('IIIB:Elder Abuse'!R61)</f>
        <v>0</v>
      </c>
      <c r="S61" s="433">
        <f>SUM('IIIB:Elder Abuse'!S61)</f>
        <v>0</v>
      </c>
      <c r="T61" s="433">
        <f>SUM('IIIB:Elder Abuse'!T61)</f>
        <v>0</v>
      </c>
      <c r="U61" s="433">
        <f>SUM('IIIB:Elder Abuse'!U61)</f>
        <v>0</v>
      </c>
      <c r="V61" s="433">
        <f>SUM('IIIB:Elder Abuse'!V61)</f>
        <v>0</v>
      </c>
      <c r="W61" s="433">
        <f>SUM('IIIB:Elder Abuse'!W61)</f>
        <v>0</v>
      </c>
      <c r="X61" s="433">
        <f>SUM('IIIB:Elder Abuse'!X61)</f>
        <v>0</v>
      </c>
      <c r="Y61" s="433">
        <f>SUM('IIIB:Elder Abuse'!Y61)</f>
        <v>0</v>
      </c>
      <c r="Z61" s="559">
        <f t="shared" si="4"/>
        <v>0</v>
      </c>
      <c r="AA61" s="558">
        <f t="shared" si="5"/>
        <v>0</v>
      </c>
      <c r="AB61" s="562">
        <f t="shared" si="6"/>
        <v>0</v>
      </c>
      <c r="AC61" s="563">
        <f t="shared" si="7"/>
        <v>0</v>
      </c>
    </row>
    <row r="62" spans="1:29" ht="26.1" customHeight="1">
      <c r="A62" s="415" t="s">
        <v>1101</v>
      </c>
      <c r="B62" s="435">
        <f>+SUM(B7:B61)</f>
        <v>0</v>
      </c>
      <c r="C62" s="435">
        <f t="shared" ref="C62:AC62" si="8">+SUM(C7:C61)</f>
        <v>0</v>
      </c>
      <c r="D62" s="435">
        <f t="shared" si="8"/>
        <v>0</v>
      </c>
      <c r="E62" s="435">
        <f t="shared" si="8"/>
        <v>0</v>
      </c>
      <c r="F62" s="435">
        <f t="shared" si="8"/>
        <v>0</v>
      </c>
      <c r="G62" s="435">
        <f t="shared" si="8"/>
        <v>0</v>
      </c>
      <c r="H62" s="435">
        <f t="shared" si="8"/>
        <v>0</v>
      </c>
      <c r="I62" s="435">
        <f t="shared" si="8"/>
        <v>0</v>
      </c>
      <c r="J62" s="435">
        <f t="shared" si="8"/>
        <v>0</v>
      </c>
      <c r="K62" s="435">
        <f t="shared" si="8"/>
        <v>0</v>
      </c>
      <c r="L62" s="435">
        <f t="shared" si="8"/>
        <v>0</v>
      </c>
      <c r="M62" s="435">
        <f t="shared" si="8"/>
        <v>0</v>
      </c>
      <c r="N62" s="435">
        <f t="shared" si="8"/>
        <v>0</v>
      </c>
      <c r="O62" s="435">
        <f t="shared" si="8"/>
        <v>0</v>
      </c>
      <c r="P62" s="435">
        <f t="shared" si="8"/>
        <v>0</v>
      </c>
      <c r="Q62" s="435">
        <f t="shared" si="8"/>
        <v>0</v>
      </c>
      <c r="R62" s="435">
        <f t="shared" si="8"/>
        <v>0</v>
      </c>
      <c r="S62" s="435">
        <f t="shared" si="8"/>
        <v>0</v>
      </c>
      <c r="T62" s="435">
        <f t="shared" si="8"/>
        <v>0</v>
      </c>
      <c r="U62" s="435">
        <f t="shared" si="8"/>
        <v>0</v>
      </c>
      <c r="V62" s="435">
        <f t="shared" si="8"/>
        <v>0</v>
      </c>
      <c r="W62" s="435">
        <f t="shared" si="8"/>
        <v>0</v>
      </c>
      <c r="X62" s="435">
        <f t="shared" si="8"/>
        <v>0</v>
      </c>
      <c r="Y62" s="435">
        <f t="shared" si="8"/>
        <v>0</v>
      </c>
      <c r="Z62" s="435">
        <f t="shared" si="8"/>
        <v>0</v>
      </c>
      <c r="AA62" s="435">
        <f t="shared" si="8"/>
        <v>0</v>
      </c>
      <c r="AB62" s="435">
        <f t="shared" si="8"/>
        <v>0</v>
      </c>
      <c r="AC62" s="435">
        <f t="shared" si="8"/>
        <v>0</v>
      </c>
    </row>
    <row r="63" spans="1:29">
      <c r="B63" s="132"/>
      <c r="C63" s="132"/>
      <c r="D63" s="132"/>
      <c r="E63" s="132"/>
      <c r="F63" s="132"/>
      <c r="G63" s="132"/>
      <c r="H63" s="132"/>
      <c r="I63" s="132"/>
      <c r="J63" s="132"/>
      <c r="M63" s="132"/>
      <c r="N63" s="132"/>
      <c r="O63" s="132"/>
      <c r="P63" s="132"/>
      <c r="Q63" s="132"/>
      <c r="R63" s="132"/>
      <c r="S63" s="132"/>
      <c r="T63" s="132"/>
      <c r="U63" s="132"/>
      <c r="V63" s="132"/>
      <c r="W63" s="132"/>
      <c r="X63" s="132"/>
      <c r="Y63" s="132"/>
      <c r="Z63" s="132"/>
      <c r="AA63" s="132"/>
    </row>
    <row r="64" spans="1:29">
      <c r="B64" s="133"/>
    </row>
    <row r="65" spans="2:2">
      <c r="B65" s="134"/>
    </row>
    <row r="68" spans="2:2">
      <c r="B68" s="134"/>
    </row>
    <row r="70" spans="2:2">
      <c r="B70" s="84"/>
    </row>
    <row r="71" spans="2:2" ht="13.8">
      <c r="B71" s="136"/>
    </row>
  </sheetData>
  <sheetProtection password="C3C4" sheet="1" objects="1" scenarios="1"/>
  <conditionalFormatting sqref="G1:H1">
    <cfRule type="containsText" dxfId="23" priority="3" operator="containsText" text="Errors">
      <formula>NOT(ISERROR(SEARCH("Errors",G1)))</formula>
    </cfRule>
  </conditionalFormatting>
  <conditionalFormatting sqref="AE6">
    <cfRule type="cellIs" dxfId="22" priority="1" stopIfTrue="1" operator="equal">
      <formula>"You cannot claim against this contract until all prior year program income has been expended."</formula>
    </cfRule>
  </conditionalFormatting>
  <dataValidations count="4">
    <dataValidation type="whole" allowBlank="1" showInputMessage="1" showErrorMessage="1" errorTitle="Data Validation" error="Please enter a whole number between 0 and 2147483647." sqref="I2:J5 B7:Y61" xr:uid="{812A6560-49A6-4A1B-8221-05FDD90289A7}">
      <formula1>0</formula1>
      <formula2>2147483647</formula2>
    </dataValidation>
    <dataValidation type="list" showInputMessage="1" showErrorMessage="1" sqref="A2" xr:uid="{787D09AC-1B16-4A84-86FF-912A78739BFF}">
      <formula1>CAU</formula1>
    </dataValidation>
    <dataValidation type="whole" allowBlank="1" showInputMessage="1" showErrorMessage="1" errorTitle="Data Validation" error="Please enter a whole number between 0 and 2147483647." sqref="B62:AC62" xr:uid="{8E1E7453-0E5D-4541-82D6-4B050D863A4B}">
      <formula1>0</formula1>
      <formula2>10000000000</formula2>
    </dataValidation>
    <dataValidation type="whole" allowBlank="1" showInputMessage="1" showErrorMessage="1" errorTitle="Data Validation" error="Please enter a whole number - do not use cents." sqref="Z7:AC61" xr:uid="{EBC57EF7-B101-4B00-99D0-F48C9F18BAD1}">
      <formula1>-10000000000</formula1>
      <formula2>10000000000</formula2>
    </dataValidation>
  </dataValidations>
  <pageMargins left="0.7" right="0.7" top="0.75" bottom="0.75" header="0.3" footer="0.3"/>
  <pageSetup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92B8-5C2E-480F-BCD6-966FCE1F4935}">
  <sheetPr codeName="Sheet27">
    <tabColor theme="8" tint="0.39997558519241921"/>
  </sheetPr>
  <dimension ref="A1:P68"/>
  <sheetViews>
    <sheetView workbookViewId="0">
      <pane xSplit="1" ySplit="6" topLeftCell="B40" activePane="bottomRight" state="frozen"/>
      <selection activeCell="D14" sqref="D14"/>
      <selection pane="topRight" activeCell="D14" sqref="D14"/>
      <selection pane="bottomLeft" activeCell="D14" sqref="D14"/>
      <selection pane="bottomRight" activeCell="B7" sqref="B7"/>
    </sheetView>
  </sheetViews>
  <sheetFormatPr defaultColWidth="8.88671875" defaultRowHeight="13.2"/>
  <cols>
    <col min="1" max="1" width="30.6640625" style="121" customWidth="1"/>
    <col min="2" max="9" width="15.6640625" style="121" customWidth="1"/>
    <col min="10" max="16" width="20.6640625" style="121" customWidth="1"/>
    <col min="17" max="16384" width="8.88671875" style="121"/>
  </cols>
  <sheetData>
    <row r="1" spans="1:16" ht="13.8" thickBot="1">
      <c r="A1" s="119" t="s">
        <v>1291</v>
      </c>
      <c r="B1" s="216"/>
      <c r="D1" s="122" t="str">
        <f>IF('Compliance Issues'!H2="x","Errors exist, see the Compliance Issues tab.","")</f>
        <v/>
      </c>
      <c r="E1" s="122"/>
      <c r="F1" s="122"/>
      <c r="G1" s="122"/>
      <c r="H1" s="122"/>
      <c r="I1" s="122"/>
      <c r="J1" s="122"/>
    </row>
    <row r="2" spans="1:16" ht="16.2" thickBot="1">
      <c r="A2" s="117">
        <f>IIIB!A2</f>
        <v>0</v>
      </c>
      <c r="B2" s="124" t="str">
        <f>IIIB!C2</f>
        <v>January 2021</v>
      </c>
      <c r="D2" s="125" t="str">
        <f>LOOKUP(B2,'Addl Info'!A21:A34,'Addl Info'!B21:B34)</f>
        <v>01-2021 - 12-2021</v>
      </c>
      <c r="E2" s="126" t="e">
        <f>'Overall Total (2)'!I2+'Overall Total (2)'!I4</f>
        <v>#N/A</v>
      </c>
      <c r="F2" s="122"/>
      <c r="H2" s="217"/>
    </row>
    <row r="3" spans="1:16">
      <c r="A3" s="122"/>
      <c r="B3" s="218"/>
      <c r="C3" s="218"/>
      <c r="D3" s="127" t="s">
        <v>1225</v>
      </c>
      <c r="E3" s="128" t="e">
        <f>'Overall Total (2)'!I3+'Overall Total (2)'!I5</f>
        <v>#N/A</v>
      </c>
      <c r="F3" s="218"/>
      <c r="G3" s="218"/>
      <c r="H3" s="218"/>
      <c r="I3" s="122"/>
      <c r="J3" s="122"/>
    </row>
    <row r="4" spans="1:16">
      <c r="A4" s="122"/>
      <c r="B4" s="218"/>
      <c r="C4" s="218"/>
      <c r="D4" s="122"/>
      <c r="E4" s="122"/>
      <c r="F4" s="218"/>
      <c r="G4" s="218"/>
      <c r="H4" s="218"/>
      <c r="I4" s="122"/>
      <c r="J4" s="122"/>
    </row>
    <row r="5" spans="1:16">
      <c r="A5" s="219"/>
      <c r="B5" s="220"/>
      <c r="C5" s="220"/>
      <c r="D5" s="122"/>
      <c r="E5" s="122"/>
      <c r="F5" s="220"/>
      <c r="G5" s="220"/>
      <c r="H5" s="220"/>
      <c r="I5" s="122"/>
      <c r="J5" s="122"/>
      <c r="L5" s="693" t="s">
        <v>1292</v>
      </c>
      <c r="M5" s="657"/>
      <c r="N5" s="657"/>
      <c r="O5" s="657"/>
      <c r="P5" s="657"/>
    </row>
    <row r="6" spans="1:16" ht="77.099999999999994" customHeight="1">
      <c r="A6" s="60" t="s">
        <v>1226</v>
      </c>
      <c r="B6" s="59" t="s">
        <v>1293</v>
      </c>
      <c r="C6" s="59" t="s">
        <v>1294</v>
      </c>
      <c r="D6" s="59" t="s">
        <v>1295</v>
      </c>
      <c r="E6" s="59" t="s">
        <v>1296</v>
      </c>
      <c r="F6" s="59" t="s">
        <v>1297</v>
      </c>
      <c r="G6" s="59" t="s">
        <v>1298</v>
      </c>
      <c r="H6" s="59" t="s">
        <v>1299</v>
      </c>
      <c r="I6" s="59" t="s">
        <v>1300</v>
      </c>
      <c r="J6" s="59" t="s">
        <v>1301</v>
      </c>
      <c r="K6" s="59" t="s">
        <v>1579</v>
      </c>
      <c r="L6" s="215" t="s">
        <v>1303</v>
      </c>
      <c r="M6" s="215" t="s">
        <v>1304</v>
      </c>
      <c r="N6" s="215" t="s">
        <v>1305</v>
      </c>
      <c r="O6" s="215" t="s">
        <v>1306</v>
      </c>
      <c r="P6" s="215" t="s">
        <v>1307</v>
      </c>
    </row>
    <row r="7" spans="1:16" ht="26.1" customHeight="1">
      <c r="A7" s="438" t="s">
        <v>357</v>
      </c>
      <c r="B7" s="441">
        <f>'Overall Total (2)'!C7</f>
        <v>0</v>
      </c>
      <c r="C7" s="441">
        <f>'Overall Total (2)'!E7</f>
        <v>0</v>
      </c>
      <c r="D7" s="441">
        <f>'Overall Total (2)'!G7+'Overall Total (2)'!K7</f>
        <v>0</v>
      </c>
      <c r="E7" s="441">
        <f>'Overall Total (2)'!I7</f>
        <v>0</v>
      </c>
      <c r="F7" s="441">
        <f>'Overall Total (2)'!M7+'Overall Total (2)'!O7</f>
        <v>0</v>
      </c>
      <c r="G7" s="441">
        <f>'Overall Total (2)'!Q7+'Overall Total (2)'!S7</f>
        <v>0</v>
      </c>
      <c r="H7" s="441">
        <f>'Overall Total (2)'!U7</f>
        <v>0</v>
      </c>
      <c r="I7" s="441">
        <f>'Overall Total (2)'!Y7</f>
        <v>0</v>
      </c>
      <c r="J7" s="435">
        <f>B7+C7+D7+F7+G7+H7+I7</f>
        <v>0</v>
      </c>
      <c r="K7" s="435">
        <f>B7+C7+D7+E7+F7+G7+H7+I7</f>
        <v>0</v>
      </c>
      <c r="L7" s="697"/>
      <c r="M7" s="697"/>
      <c r="N7" s="697"/>
      <c r="O7" s="697"/>
      <c r="P7" s="694">
        <f>J7+L7+M7+N7+O7</f>
        <v>0</v>
      </c>
    </row>
    <row r="8" spans="1:16" ht="26.1" customHeight="1">
      <c r="A8" s="438" t="s">
        <v>360</v>
      </c>
      <c r="B8" s="441">
        <f>'Overall Total (2)'!C8</f>
        <v>0</v>
      </c>
      <c r="C8" s="441">
        <f>'Overall Total (2)'!E8</f>
        <v>0</v>
      </c>
      <c r="D8" s="441">
        <f>'Overall Total (2)'!G8+'Overall Total (2)'!K8</f>
        <v>0</v>
      </c>
      <c r="E8" s="441">
        <f>'Overall Total (2)'!I8</f>
        <v>0</v>
      </c>
      <c r="F8" s="441">
        <f>'Overall Total (2)'!M8+'Overall Total (2)'!O8</f>
        <v>0</v>
      </c>
      <c r="G8" s="441">
        <f>'Overall Total (2)'!Q8+'Overall Total (2)'!S8</f>
        <v>0</v>
      </c>
      <c r="H8" s="441">
        <f>'Overall Total (2)'!U8</f>
        <v>0</v>
      </c>
      <c r="I8" s="441">
        <f>'Overall Total (2)'!Y8</f>
        <v>0</v>
      </c>
      <c r="J8" s="435">
        <f t="shared" ref="J8:J61" si="0">B8+C8+D8+F8+G8+H8+I8</f>
        <v>0</v>
      </c>
      <c r="K8" s="435">
        <f t="shared" ref="K8:K61" si="1">B8+C8+D8+E8+F8+G8+H8+I8</f>
        <v>0</v>
      </c>
      <c r="L8" s="697"/>
      <c r="M8" s="697"/>
      <c r="N8" s="697"/>
      <c r="O8" s="697"/>
      <c r="P8" s="694">
        <f t="shared" ref="P8:P61" si="2">J8+L8+M8+N8+O8</f>
        <v>0</v>
      </c>
    </row>
    <row r="9" spans="1:16" ht="26.1" customHeight="1">
      <c r="A9" s="438" t="s">
        <v>368</v>
      </c>
      <c r="B9" s="441">
        <f>'Overall Total (2)'!C9</f>
        <v>0</v>
      </c>
      <c r="C9" s="441">
        <f>'Overall Total (2)'!E9</f>
        <v>0</v>
      </c>
      <c r="D9" s="441">
        <f>'Overall Total (2)'!G9+'Overall Total (2)'!K9</f>
        <v>0</v>
      </c>
      <c r="E9" s="441">
        <f>'Overall Total (2)'!I9</f>
        <v>0</v>
      </c>
      <c r="F9" s="441">
        <f>'Overall Total (2)'!M9+'Overall Total (2)'!O9</f>
        <v>0</v>
      </c>
      <c r="G9" s="441">
        <f>'Overall Total (2)'!Q9+'Overall Total (2)'!S9</f>
        <v>0</v>
      </c>
      <c r="H9" s="441">
        <f>'Overall Total (2)'!U9</f>
        <v>0</v>
      </c>
      <c r="I9" s="441">
        <f>'Overall Total (2)'!Y9</f>
        <v>0</v>
      </c>
      <c r="J9" s="435">
        <f t="shared" si="0"/>
        <v>0</v>
      </c>
      <c r="K9" s="435">
        <f t="shared" si="1"/>
        <v>0</v>
      </c>
      <c r="L9" s="697"/>
      <c r="M9" s="697"/>
      <c r="N9" s="697"/>
      <c r="O9" s="697"/>
      <c r="P9" s="694">
        <f t="shared" si="2"/>
        <v>0</v>
      </c>
    </row>
    <row r="10" spans="1:16" ht="26.1" customHeight="1">
      <c r="A10" s="438" t="s">
        <v>376</v>
      </c>
      <c r="B10" s="441">
        <f>'Overall Total (2)'!C10</f>
        <v>0</v>
      </c>
      <c r="C10" s="441">
        <f>'Overall Total (2)'!E10</f>
        <v>0</v>
      </c>
      <c r="D10" s="441">
        <f>'Overall Total (2)'!G10+'Overall Total (2)'!K10</f>
        <v>0</v>
      </c>
      <c r="E10" s="441">
        <f>'Overall Total (2)'!I10</f>
        <v>0</v>
      </c>
      <c r="F10" s="441">
        <f>'Overall Total (2)'!M10+'Overall Total (2)'!O10</f>
        <v>0</v>
      </c>
      <c r="G10" s="441">
        <f>'Overall Total (2)'!Q10+'Overall Total (2)'!S10</f>
        <v>0</v>
      </c>
      <c r="H10" s="441">
        <f>'Overall Total (2)'!U10</f>
        <v>0</v>
      </c>
      <c r="I10" s="441">
        <f>'Overall Total (2)'!Y10</f>
        <v>0</v>
      </c>
      <c r="J10" s="435">
        <f t="shared" si="0"/>
        <v>0</v>
      </c>
      <c r="K10" s="435">
        <f t="shared" si="1"/>
        <v>0</v>
      </c>
      <c r="L10" s="697"/>
      <c r="M10" s="697"/>
      <c r="N10" s="697"/>
      <c r="O10" s="697"/>
      <c r="P10" s="694">
        <f t="shared" si="2"/>
        <v>0</v>
      </c>
    </row>
    <row r="11" spans="1:16" ht="26.1" customHeight="1">
      <c r="A11" s="438" t="s">
        <v>1233</v>
      </c>
      <c r="B11" s="441">
        <f>'Overall Total (2)'!C11</f>
        <v>0</v>
      </c>
      <c r="C11" s="441">
        <f>'Overall Total (2)'!E11</f>
        <v>0</v>
      </c>
      <c r="D11" s="441">
        <f>'Overall Total (2)'!G11+'Overall Total (2)'!K11</f>
        <v>0</v>
      </c>
      <c r="E11" s="441">
        <f>'Overall Total (2)'!I11</f>
        <v>0</v>
      </c>
      <c r="F11" s="441">
        <f>'Overall Total (2)'!M11+'Overall Total (2)'!O11</f>
        <v>0</v>
      </c>
      <c r="G11" s="441">
        <f>'Overall Total (2)'!Q11+'Overall Total (2)'!S11</f>
        <v>0</v>
      </c>
      <c r="H11" s="441">
        <f>'Overall Total (2)'!U11</f>
        <v>0</v>
      </c>
      <c r="I11" s="441">
        <f>'Overall Total (2)'!Y11</f>
        <v>0</v>
      </c>
      <c r="J11" s="435">
        <f t="shared" si="0"/>
        <v>0</v>
      </c>
      <c r="K11" s="435">
        <f t="shared" si="1"/>
        <v>0</v>
      </c>
      <c r="L11" s="697"/>
      <c r="M11" s="697"/>
      <c r="N11" s="697"/>
      <c r="O11" s="697"/>
      <c r="P11" s="694">
        <f t="shared" si="2"/>
        <v>0</v>
      </c>
    </row>
    <row r="12" spans="1:16" ht="26.1" customHeight="1">
      <c r="A12" s="438" t="s">
        <v>407</v>
      </c>
      <c r="B12" s="441">
        <f>'Overall Total (2)'!C12</f>
        <v>0</v>
      </c>
      <c r="C12" s="441">
        <f>'Overall Total (2)'!E12</f>
        <v>0</v>
      </c>
      <c r="D12" s="441">
        <f>'Overall Total (2)'!G12+'Overall Total (2)'!K12</f>
        <v>0</v>
      </c>
      <c r="E12" s="441">
        <f>'Overall Total (2)'!I12</f>
        <v>0</v>
      </c>
      <c r="F12" s="441">
        <f>'Overall Total (2)'!M12+'Overall Total (2)'!O12</f>
        <v>0</v>
      </c>
      <c r="G12" s="441">
        <f>'Overall Total (2)'!Q12+'Overall Total (2)'!S12</f>
        <v>0</v>
      </c>
      <c r="H12" s="441">
        <f>'Overall Total (2)'!U12</f>
        <v>0</v>
      </c>
      <c r="I12" s="441">
        <f>'Overall Total (2)'!Y12</f>
        <v>0</v>
      </c>
      <c r="J12" s="435">
        <f t="shared" si="0"/>
        <v>0</v>
      </c>
      <c r="K12" s="435">
        <f t="shared" si="1"/>
        <v>0</v>
      </c>
      <c r="L12" s="697"/>
      <c r="M12" s="697"/>
      <c r="N12" s="697"/>
      <c r="O12" s="697"/>
      <c r="P12" s="694">
        <f t="shared" si="2"/>
        <v>0</v>
      </c>
    </row>
    <row r="13" spans="1:16" ht="26.1" customHeight="1">
      <c r="A13" s="438" t="s">
        <v>411</v>
      </c>
      <c r="B13" s="441">
        <f>'Overall Total (2)'!C13</f>
        <v>0</v>
      </c>
      <c r="C13" s="441">
        <f>'Overall Total (2)'!E13</f>
        <v>0</v>
      </c>
      <c r="D13" s="441">
        <f>'Overall Total (2)'!G13+'Overall Total (2)'!K13</f>
        <v>0</v>
      </c>
      <c r="E13" s="441">
        <f>'Overall Total (2)'!I13</f>
        <v>0</v>
      </c>
      <c r="F13" s="441">
        <f>'Overall Total (2)'!M13+'Overall Total (2)'!O13</f>
        <v>0</v>
      </c>
      <c r="G13" s="441">
        <f>'Overall Total (2)'!Q13+'Overall Total (2)'!S13</f>
        <v>0</v>
      </c>
      <c r="H13" s="441">
        <f>'Overall Total (2)'!U13</f>
        <v>0</v>
      </c>
      <c r="I13" s="441">
        <f>'Overall Total (2)'!Y13</f>
        <v>0</v>
      </c>
      <c r="J13" s="435">
        <f t="shared" si="0"/>
        <v>0</v>
      </c>
      <c r="K13" s="435">
        <f t="shared" si="1"/>
        <v>0</v>
      </c>
      <c r="L13" s="697"/>
      <c r="M13" s="697"/>
      <c r="N13" s="697"/>
      <c r="O13" s="697"/>
      <c r="P13" s="694">
        <f t="shared" si="2"/>
        <v>0</v>
      </c>
    </row>
    <row r="14" spans="1:16" ht="26.1" customHeight="1">
      <c r="A14" s="438" t="s">
        <v>413</v>
      </c>
      <c r="B14" s="441">
        <f>'Overall Total (2)'!C14</f>
        <v>0</v>
      </c>
      <c r="C14" s="441">
        <f>'Overall Total (2)'!E14</f>
        <v>0</v>
      </c>
      <c r="D14" s="441">
        <f>'Overall Total (2)'!G14+'Overall Total (2)'!K14</f>
        <v>0</v>
      </c>
      <c r="E14" s="441">
        <f>'Overall Total (2)'!I14</f>
        <v>0</v>
      </c>
      <c r="F14" s="441">
        <f>'Overall Total (2)'!M14+'Overall Total (2)'!O14</f>
        <v>0</v>
      </c>
      <c r="G14" s="441">
        <f>'Overall Total (2)'!Q14+'Overall Total (2)'!S14</f>
        <v>0</v>
      </c>
      <c r="H14" s="441">
        <f>'Overall Total (2)'!U14</f>
        <v>0</v>
      </c>
      <c r="I14" s="441">
        <f>'Overall Total (2)'!Y14</f>
        <v>0</v>
      </c>
      <c r="J14" s="435">
        <f t="shared" si="0"/>
        <v>0</v>
      </c>
      <c r="K14" s="435">
        <f t="shared" si="1"/>
        <v>0</v>
      </c>
      <c r="L14" s="697"/>
      <c r="M14" s="697"/>
      <c r="N14" s="697"/>
      <c r="O14" s="697"/>
      <c r="P14" s="694">
        <f t="shared" si="2"/>
        <v>0</v>
      </c>
    </row>
    <row r="15" spans="1:16" ht="26.1" customHeight="1">
      <c r="A15" s="438" t="s">
        <v>1234</v>
      </c>
      <c r="B15" s="441">
        <f>'Overall Total (2)'!C15</f>
        <v>0</v>
      </c>
      <c r="C15" s="441">
        <f>'Overall Total (2)'!E15</f>
        <v>0</v>
      </c>
      <c r="D15" s="441">
        <f>'Overall Total (2)'!G15+'Overall Total (2)'!K15</f>
        <v>0</v>
      </c>
      <c r="E15" s="441">
        <f>'Overall Total (2)'!I15</f>
        <v>0</v>
      </c>
      <c r="F15" s="441">
        <f>'Overall Total (2)'!M15+'Overall Total (2)'!O15</f>
        <v>0</v>
      </c>
      <c r="G15" s="441">
        <f>'Overall Total (2)'!Q15+'Overall Total (2)'!S15</f>
        <v>0</v>
      </c>
      <c r="H15" s="441">
        <f>'Overall Total (2)'!U15</f>
        <v>0</v>
      </c>
      <c r="I15" s="441">
        <f>'Overall Total (2)'!Y15</f>
        <v>0</v>
      </c>
      <c r="J15" s="435">
        <f t="shared" si="0"/>
        <v>0</v>
      </c>
      <c r="K15" s="435">
        <f t="shared" si="1"/>
        <v>0</v>
      </c>
      <c r="L15" s="697"/>
      <c r="M15" s="697"/>
      <c r="N15" s="697"/>
      <c r="O15" s="697"/>
      <c r="P15" s="694">
        <f t="shared" si="2"/>
        <v>0</v>
      </c>
    </row>
    <row r="16" spans="1:16" ht="26.1" customHeight="1">
      <c r="A16" s="438" t="s">
        <v>1235</v>
      </c>
      <c r="B16" s="441">
        <f>'Overall Total (2)'!C16</f>
        <v>0</v>
      </c>
      <c r="C16" s="441">
        <f>'Overall Total (2)'!E16</f>
        <v>0</v>
      </c>
      <c r="D16" s="441">
        <f>'Overall Total (2)'!G16+'Overall Total (2)'!K16</f>
        <v>0</v>
      </c>
      <c r="E16" s="441">
        <f>'Overall Total (2)'!I16</f>
        <v>0</v>
      </c>
      <c r="F16" s="441">
        <f>'Overall Total (2)'!M16+'Overall Total (2)'!O16</f>
        <v>0</v>
      </c>
      <c r="G16" s="441">
        <f>'Overall Total (2)'!Q16+'Overall Total (2)'!S16</f>
        <v>0</v>
      </c>
      <c r="H16" s="441">
        <f>'Overall Total (2)'!U16</f>
        <v>0</v>
      </c>
      <c r="I16" s="441">
        <f>'Overall Total (2)'!Y16</f>
        <v>0</v>
      </c>
      <c r="J16" s="435">
        <f t="shared" si="0"/>
        <v>0</v>
      </c>
      <c r="K16" s="435">
        <f t="shared" si="1"/>
        <v>0</v>
      </c>
      <c r="L16" s="697"/>
      <c r="M16" s="697"/>
      <c r="N16" s="697"/>
      <c r="O16" s="697"/>
      <c r="P16" s="694">
        <f t="shared" si="2"/>
        <v>0</v>
      </c>
    </row>
    <row r="17" spans="1:16" ht="26.1" customHeight="1">
      <c r="A17" s="438" t="s">
        <v>480</v>
      </c>
      <c r="B17" s="441">
        <f>'Overall Total (2)'!C17</f>
        <v>0</v>
      </c>
      <c r="C17" s="441">
        <f>'Overall Total (2)'!E17</f>
        <v>0</v>
      </c>
      <c r="D17" s="441">
        <f>'Overall Total (2)'!G17+'Overall Total (2)'!K17</f>
        <v>0</v>
      </c>
      <c r="E17" s="441">
        <f>'Overall Total (2)'!I17</f>
        <v>0</v>
      </c>
      <c r="F17" s="441">
        <f>'Overall Total (2)'!M17+'Overall Total (2)'!O17</f>
        <v>0</v>
      </c>
      <c r="G17" s="441">
        <f>'Overall Total (2)'!Q17+'Overall Total (2)'!S17</f>
        <v>0</v>
      </c>
      <c r="H17" s="441">
        <f>'Overall Total (2)'!U17</f>
        <v>0</v>
      </c>
      <c r="I17" s="441">
        <f>'Overall Total (2)'!Y17</f>
        <v>0</v>
      </c>
      <c r="J17" s="435">
        <f t="shared" si="0"/>
        <v>0</v>
      </c>
      <c r="K17" s="435">
        <f t="shared" si="1"/>
        <v>0</v>
      </c>
      <c r="L17" s="697"/>
      <c r="M17" s="697"/>
      <c r="N17" s="697"/>
      <c r="O17" s="697"/>
      <c r="P17" s="694">
        <f t="shared" si="2"/>
        <v>0</v>
      </c>
    </row>
    <row r="18" spans="1:16" ht="26.1" customHeight="1">
      <c r="A18" s="438" t="s">
        <v>504</v>
      </c>
      <c r="B18" s="441">
        <f>'Overall Total (2)'!C18</f>
        <v>0</v>
      </c>
      <c r="C18" s="441">
        <f>'Overall Total (2)'!E18</f>
        <v>0</v>
      </c>
      <c r="D18" s="441">
        <f>'Overall Total (2)'!G18+'Overall Total (2)'!K18</f>
        <v>0</v>
      </c>
      <c r="E18" s="441">
        <f>'Overall Total (2)'!I18</f>
        <v>0</v>
      </c>
      <c r="F18" s="441">
        <f>'Overall Total (2)'!M18+'Overall Total (2)'!O18</f>
        <v>0</v>
      </c>
      <c r="G18" s="441">
        <f>'Overall Total (2)'!Q18+'Overall Total (2)'!S18</f>
        <v>0</v>
      </c>
      <c r="H18" s="441">
        <f>'Overall Total (2)'!U18</f>
        <v>0</v>
      </c>
      <c r="I18" s="441">
        <f>'Overall Total (2)'!Y18</f>
        <v>0</v>
      </c>
      <c r="J18" s="435">
        <f t="shared" si="0"/>
        <v>0</v>
      </c>
      <c r="K18" s="435">
        <f t="shared" si="1"/>
        <v>0</v>
      </c>
      <c r="L18" s="697"/>
      <c r="M18" s="697"/>
      <c r="N18" s="697"/>
      <c r="O18" s="697"/>
      <c r="P18" s="694">
        <f t="shared" si="2"/>
        <v>0</v>
      </c>
    </row>
    <row r="19" spans="1:16" ht="26.1" customHeight="1">
      <c r="A19" s="438" t="s">
        <v>1236</v>
      </c>
      <c r="B19" s="441">
        <f>'Overall Total (2)'!C19</f>
        <v>0</v>
      </c>
      <c r="C19" s="441">
        <f>'Overall Total (2)'!E19</f>
        <v>0</v>
      </c>
      <c r="D19" s="441">
        <f>'Overall Total (2)'!G19+'Overall Total (2)'!K19</f>
        <v>0</v>
      </c>
      <c r="E19" s="441">
        <f>'Overall Total (2)'!I19</f>
        <v>0</v>
      </c>
      <c r="F19" s="441">
        <f>'Overall Total (2)'!M19+'Overall Total (2)'!O19</f>
        <v>0</v>
      </c>
      <c r="G19" s="441">
        <f>'Overall Total (2)'!Q19+'Overall Total (2)'!S19</f>
        <v>0</v>
      </c>
      <c r="H19" s="441">
        <f>'Overall Total (2)'!U19</f>
        <v>0</v>
      </c>
      <c r="I19" s="441">
        <f>'Overall Total (2)'!Y19</f>
        <v>0</v>
      </c>
      <c r="J19" s="435">
        <f t="shared" si="0"/>
        <v>0</v>
      </c>
      <c r="K19" s="435">
        <f t="shared" si="1"/>
        <v>0</v>
      </c>
      <c r="L19" s="697"/>
      <c r="M19" s="697"/>
      <c r="N19" s="697"/>
      <c r="O19" s="697"/>
      <c r="P19" s="694">
        <f t="shared" si="2"/>
        <v>0</v>
      </c>
    </row>
    <row r="20" spans="1:16" ht="26.1" customHeight="1">
      <c r="A20" s="438" t="s">
        <v>509</v>
      </c>
      <c r="B20" s="441">
        <f>'Overall Total (2)'!C20</f>
        <v>0</v>
      </c>
      <c r="C20" s="441">
        <f>'Overall Total (2)'!E20</f>
        <v>0</v>
      </c>
      <c r="D20" s="441">
        <f>'Overall Total (2)'!G20+'Overall Total (2)'!K20</f>
        <v>0</v>
      </c>
      <c r="E20" s="441">
        <f>'Overall Total (2)'!I20</f>
        <v>0</v>
      </c>
      <c r="F20" s="441">
        <f>'Overall Total (2)'!M20+'Overall Total (2)'!O20</f>
        <v>0</v>
      </c>
      <c r="G20" s="441">
        <f>'Overall Total (2)'!Q20+'Overall Total (2)'!S20</f>
        <v>0</v>
      </c>
      <c r="H20" s="441">
        <f>'Overall Total (2)'!U20</f>
        <v>0</v>
      </c>
      <c r="I20" s="441">
        <f>'Overall Total (2)'!Y20</f>
        <v>0</v>
      </c>
      <c r="J20" s="435">
        <f t="shared" si="0"/>
        <v>0</v>
      </c>
      <c r="K20" s="435">
        <f t="shared" si="1"/>
        <v>0</v>
      </c>
      <c r="L20" s="697"/>
      <c r="M20" s="697"/>
      <c r="N20" s="697"/>
      <c r="O20" s="697"/>
      <c r="P20" s="694">
        <f t="shared" si="2"/>
        <v>0</v>
      </c>
    </row>
    <row r="21" spans="1:16" ht="26.1" customHeight="1">
      <c r="A21" s="438" t="s">
        <v>1237</v>
      </c>
      <c r="B21" s="441">
        <f>'Overall Total (2)'!C21</f>
        <v>0</v>
      </c>
      <c r="C21" s="441">
        <f>'Overall Total (2)'!E21</f>
        <v>0</v>
      </c>
      <c r="D21" s="441">
        <f>'Overall Total (2)'!G21+'Overall Total (2)'!K21</f>
        <v>0</v>
      </c>
      <c r="E21" s="441">
        <f>'Overall Total (2)'!I21</f>
        <v>0</v>
      </c>
      <c r="F21" s="441">
        <f>'Overall Total (2)'!M21+'Overall Total (2)'!O21</f>
        <v>0</v>
      </c>
      <c r="G21" s="441">
        <f>'Overall Total (2)'!Q21+'Overall Total (2)'!S21</f>
        <v>0</v>
      </c>
      <c r="H21" s="441">
        <f>'Overall Total (2)'!U21</f>
        <v>0</v>
      </c>
      <c r="I21" s="441">
        <f>'Overall Total (2)'!Y21</f>
        <v>0</v>
      </c>
      <c r="J21" s="435">
        <f t="shared" si="0"/>
        <v>0</v>
      </c>
      <c r="K21" s="435">
        <f t="shared" si="1"/>
        <v>0</v>
      </c>
      <c r="L21" s="697"/>
      <c r="M21" s="697"/>
      <c r="N21" s="697"/>
      <c r="O21" s="697"/>
      <c r="P21" s="694">
        <f t="shared" si="2"/>
        <v>0</v>
      </c>
    </row>
    <row r="22" spans="1:16" ht="26.1" customHeight="1">
      <c r="A22" s="438" t="s">
        <v>1238</v>
      </c>
      <c r="B22" s="441">
        <f>'Overall Total (2)'!C22</f>
        <v>0</v>
      </c>
      <c r="C22" s="441">
        <f>'Overall Total (2)'!E22</f>
        <v>0</v>
      </c>
      <c r="D22" s="441">
        <f>'Overall Total (2)'!G22+'Overall Total (2)'!K22</f>
        <v>0</v>
      </c>
      <c r="E22" s="441">
        <f>'Overall Total (2)'!I22</f>
        <v>0</v>
      </c>
      <c r="F22" s="441">
        <f>'Overall Total (2)'!M22+'Overall Total (2)'!O22</f>
        <v>0</v>
      </c>
      <c r="G22" s="441">
        <f>'Overall Total (2)'!Q22+'Overall Total (2)'!S22</f>
        <v>0</v>
      </c>
      <c r="H22" s="441">
        <f>'Overall Total (2)'!U22</f>
        <v>0</v>
      </c>
      <c r="I22" s="441">
        <f>'Overall Total (2)'!Y22</f>
        <v>0</v>
      </c>
      <c r="J22" s="435">
        <f t="shared" si="0"/>
        <v>0</v>
      </c>
      <c r="K22" s="435">
        <f t="shared" si="1"/>
        <v>0</v>
      </c>
      <c r="L22" s="697"/>
      <c r="M22" s="697"/>
      <c r="N22" s="697"/>
      <c r="O22" s="697"/>
      <c r="P22" s="694">
        <f t="shared" si="2"/>
        <v>0</v>
      </c>
    </row>
    <row r="23" spans="1:16" ht="26.1" customHeight="1">
      <c r="A23" s="438" t="s">
        <v>1239</v>
      </c>
      <c r="B23" s="441">
        <f>'Overall Total (2)'!C23</f>
        <v>0</v>
      </c>
      <c r="C23" s="441">
        <f>'Overall Total (2)'!E23</f>
        <v>0</v>
      </c>
      <c r="D23" s="441">
        <f>'Overall Total (2)'!G23+'Overall Total (2)'!K23</f>
        <v>0</v>
      </c>
      <c r="E23" s="441">
        <f>'Overall Total (2)'!I23</f>
        <v>0</v>
      </c>
      <c r="F23" s="441">
        <f>'Overall Total (2)'!M23+'Overall Total (2)'!O23</f>
        <v>0</v>
      </c>
      <c r="G23" s="441">
        <f>'Overall Total (2)'!Q23+'Overall Total (2)'!S23</f>
        <v>0</v>
      </c>
      <c r="H23" s="441">
        <f>'Overall Total (2)'!U23</f>
        <v>0</v>
      </c>
      <c r="I23" s="441">
        <f>'Overall Total (2)'!Y23</f>
        <v>0</v>
      </c>
      <c r="J23" s="435">
        <f t="shared" si="0"/>
        <v>0</v>
      </c>
      <c r="K23" s="435">
        <f t="shared" si="1"/>
        <v>0</v>
      </c>
      <c r="L23" s="697"/>
      <c r="M23" s="697"/>
      <c r="N23" s="697"/>
      <c r="O23" s="697"/>
      <c r="P23" s="694">
        <f t="shared" si="2"/>
        <v>0</v>
      </c>
    </row>
    <row r="24" spans="1:16" ht="26.1" customHeight="1">
      <c r="A24" s="438" t="s">
        <v>1240</v>
      </c>
      <c r="B24" s="441">
        <f>'Overall Total (2)'!C24</f>
        <v>0</v>
      </c>
      <c r="C24" s="441">
        <f>'Overall Total (2)'!E24</f>
        <v>0</v>
      </c>
      <c r="D24" s="441">
        <f>'Overall Total (2)'!G24+'Overall Total (2)'!K24</f>
        <v>0</v>
      </c>
      <c r="E24" s="441">
        <f>'Overall Total (2)'!I24</f>
        <v>0</v>
      </c>
      <c r="F24" s="441">
        <f>'Overall Total (2)'!M24+'Overall Total (2)'!O24</f>
        <v>0</v>
      </c>
      <c r="G24" s="441">
        <f>'Overall Total (2)'!Q24+'Overall Total (2)'!S24</f>
        <v>0</v>
      </c>
      <c r="H24" s="441">
        <f>'Overall Total (2)'!U24</f>
        <v>0</v>
      </c>
      <c r="I24" s="441">
        <f>'Overall Total (2)'!Y24</f>
        <v>0</v>
      </c>
      <c r="J24" s="435">
        <f t="shared" si="0"/>
        <v>0</v>
      </c>
      <c r="K24" s="435">
        <f t="shared" si="1"/>
        <v>0</v>
      </c>
      <c r="L24" s="697"/>
      <c r="M24" s="697"/>
      <c r="N24" s="697"/>
      <c r="O24" s="697"/>
      <c r="P24" s="694">
        <f t="shared" si="2"/>
        <v>0</v>
      </c>
    </row>
    <row r="25" spans="1:16" ht="26.1" customHeight="1">
      <c r="A25" s="438" t="s">
        <v>574</v>
      </c>
      <c r="B25" s="441">
        <f>'Overall Total (2)'!C25</f>
        <v>0</v>
      </c>
      <c r="C25" s="441">
        <f>'Overall Total (2)'!E25</f>
        <v>0</v>
      </c>
      <c r="D25" s="441">
        <f>'Overall Total (2)'!G25+'Overall Total (2)'!K25</f>
        <v>0</v>
      </c>
      <c r="E25" s="441">
        <f>'Overall Total (2)'!I25</f>
        <v>0</v>
      </c>
      <c r="F25" s="441">
        <f>'Overall Total (2)'!M25+'Overall Total (2)'!O25</f>
        <v>0</v>
      </c>
      <c r="G25" s="441">
        <f>'Overall Total (2)'!Q25+'Overall Total (2)'!S25</f>
        <v>0</v>
      </c>
      <c r="H25" s="441">
        <f>'Overall Total (2)'!U25</f>
        <v>0</v>
      </c>
      <c r="I25" s="441">
        <f>'Overall Total (2)'!Y25</f>
        <v>0</v>
      </c>
      <c r="J25" s="435">
        <f t="shared" si="0"/>
        <v>0</v>
      </c>
      <c r="K25" s="435">
        <f t="shared" si="1"/>
        <v>0</v>
      </c>
      <c r="L25" s="697"/>
      <c r="M25" s="697"/>
      <c r="N25" s="697"/>
      <c r="O25" s="697"/>
      <c r="P25" s="694">
        <f t="shared" si="2"/>
        <v>0</v>
      </c>
    </row>
    <row r="26" spans="1:16" ht="26.1" customHeight="1">
      <c r="A26" s="438" t="s">
        <v>578</v>
      </c>
      <c r="B26" s="441">
        <f>'Overall Total (2)'!C26</f>
        <v>0</v>
      </c>
      <c r="C26" s="441">
        <f>'Overall Total (2)'!E26</f>
        <v>0</v>
      </c>
      <c r="D26" s="441">
        <f>'Overall Total (2)'!G26+'Overall Total (2)'!K26</f>
        <v>0</v>
      </c>
      <c r="E26" s="441">
        <f>'Overall Total (2)'!I26</f>
        <v>0</v>
      </c>
      <c r="F26" s="441">
        <f>'Overall Total (2)'!M26+'Overall Total (2)'!O26</f>
        <v>0</v>
      </c>
      <c r="G26" s="441">
        <f>'Overall Total (2)'!Q26+'Overall Total (2)'!S26</f>
        <v>0</v>
      </c>
      <c r="H26" s="441">
        <f>'Overall Total (2)'!U26</f>
        <v>0</v>
      </c>
      <c r="I26" s="441">
        <f>'Overall Total (2)'!Y26</f>
        <v>0</v>
      </c>
      <c r="J26" s="435">
        <f t="shared" si="0"/>
        <v>0</v>
      </c>
      <c r="K26" s="435">
        <f t="shared" si="1"/>
        <v>0</v>
      </c>
      <c r="L26" s="697"/>
      <c r="M26" s="697"/>
      <c r="N26" s="697"/>
      <c r="O26" s="697"/>
      <c r="P26" s="694">
        <f t="shared" si="2"/>
        <v>0</v>
      </c>
    </row>
    <row r="27" spans="1:16" ht="26.1" customHeight="1">
      <c r="A27" s="438" t="s">
        <v>799</v>
      </c>
      <c r="B27" s="441">
        <f>'Overall Total (2)'!C27</f>
        <v>0</v>
      </c>
      <c r="C27" s="441">
        <f>'Overall Total (2)'!E27</f>
        <v>0</v>
      </c>
      <c r="D27" s="441">
        <f>'Overall Total (2)'!G27+'Overall Total (2)'!K27</f>
        <v>0</v>
      </c>
      <c r="E27" s="441">
        <f>'Overall Total (2)'!I27</f>
        <v>0</v>
      </c>
      <c r="F27" s="441">
        <f>'Overall Total (2)'!M27+'Overall Total (2)'!O27</f>
        <v>0</v>
      </c>
      <c r="G27" s="441">
        <f>'Overall Total (2)'!Q27+'Overall Total (2)'!S27</f>
        <v>0</v>
      </c>
      <c r="H27" s="441">
        <f>'Overall Total (2)'!U27</f>
        <v>0</v>
      </c>
      <c r="I27" s="441">
        <f>'Overall Total (2)'!Y27</f>
        <v>0</v>
      </c>
      <c r="J27" s="435">
        <f t="shared" si="0"/>
        <v>0</v>
      </c>
      <c r="K27" s="435">
        <f t="shared" si="1"/>
        <v>0</v>
      </c>
      <c r="L27" s="697"/>
      <c r="M27" s="697"/>
      <c r="N27" s="697"/>
      <c r="O27" s="697"/>
      <c r="P27" s="694">
        <f t="shared" si="2"/>
        <v>0</v>
      </c>
    </row>
    <row r="28" spans="1:16" ht="26.1" customHeight="1">
      <c r="A28" s="438" t="s">
        <v>584</v>
      </c>
      <c r="B28" s="441">
        <f>'Overall Total (2)'!C28</f>
        <v>0</v>
      </c>
      <c r="C28" s="441">
        <f>'Overall Total (2)'!E28</f>
        <v>0</v>
      </c>
      <c r="D28" s="441">
        <f>'Overall Total (2)'!G28+'Overall Total (2)'!K28</f>
        <v>0</v>
      </c>
      <c r="E28" s="441">
        <f>'Overall Total (2)'!I28</f>
        <v>0</v>
      </c>
      <c r="F28" s="441">
        <f>'Overall Total (2)'!M28+'Overall Total (2)'!O28</f>
        <v>0</v>
      </c>
      <c r="G28" s="441">
        <f>'Overall Total (2)'!Q28+'Overall Total (2)'!S28</f>
        <v>0</v>
      </c>
      <c r="H28" s="441">
        <f>'Overall Total (2)'!U28</f>
        <v>0</v>
      </c>
      <c r="I28" s="441">
        <f>'Overall Total (2)'!Y28</f>
        <v>0</v>
      </c>
      <c r="J28" s="435">
        <f t="shared" si="0"/>
        <v>0</v>
      </c>
      <c r="K28" s="435">
        <f t="shared" si="1"/>
        <v>0</v>
      </c>
      <c r="L28" s="697"/>
      <c r="M28" s="697"/>
      <c r="N28" s="697"/>
      <c r="O28" s="697"/>
      <c r="P28" s="694">
        <f t="shared" si="2"/>
        <v>0</v>
      </c>
    </row>
    <row r="29" spans="1:16" ht="26.1" customHeight="1">
      <c r="A29" s="438" t="s">
        <v>1241</v>
      </c>
      <c r="B29" s="441">
        <f>'Overall Total (2)'!C29</f>
        <v>0</v>
      </c>
      <c r="C29" s="441">
        <f>'Overall Total (2)'!E29</f>
        <v>0</v>
      </c>
      <c r="D29" s="441">
        <f>'Overall Total (2)'!G29+'Overall Total (2)'!K29</f>
        <v>0</v>
      </c>
      <c r="E29" s="441">
        <f>'Overall Total (2)'!I29</f>
        <v>0</v>
      </c>
      <c r="F29" s="441">
        <f>'Overall Total (2)'!M29+'Overall Total (2)'!O29</f>
        <v>0</v>
      </c>
      <c r="G29" s="441">
        <f>'Overall Total (2)'!Q29+'Overall Total (2)'!S29</f>
        <v>0</v>
      </c>
      <c r="H29" s="441">
        <f>'Overall Total (2)'!U29</f>
        <v>0</v>
      </c>
      <c r="I29" s="441">
        <f>'Overall Total (2)'!Y29</f>
        <v>0</v>
      </c>
      <c r="J29" s="435">
        <f t="shared" si="0"/>
        <v>0</v>
      </c>
      <c r="K29" s="435">
        <f t="shared" si="1"/>
        <v>0</v>
      </c>
      <c r="L29" s="697"/>
      <c r="M29" s="697"/>
      <c r="N29" s="697"/>
      <c r="O29" s="697"/>
      <c r="P29" s="694">
        <f t="shared" si="2"/>
        <v>0</v>
      </c>
    </row>
    <row r="30" spans="1:16" ht="26.1" customHeight="1">
      <c r="A30" s="438" t="s">
        <v>592</v>
      </c>
      <c r="B30" s="441">
        <f>'Overall Total (2)'!C30</f>
        <v>0</v>
      </c>
      <c r="C30" s="441">
        <f>'Overall Total (2)'!E30</f>
        <v>0</v>
      </c>
      <c r="D30" s="441">
        <f>'Overall Total (2)'!G30+'Overall Total (2)'!K30</f>
        <v>0</v>
      </c>
      <c r="E30" s="441">
        <f>'Overall Total (2)'!I30</f>
        <v>0</v>
      </c>
      <c r="F30" s="441">
        <f>'Overall Total (2)'!M30+'Overall Total (2)'!O30</f>
        <v>0</v>
      </c>
      <c r="G30" s="441">
        <f>'Overall Total (2)'!Q30+'Overall Total (2)'!S30</f>
        <v>0</v>
      </c>
      <c r="H30" s="441">
        <f>'Overall Total (2)'!U30</f>
        <v>0</v>
      </c>
      <c r="I30" s="441">
        <f>'Overall Total (2)'!Y30</f>
        <v>0</v>
      </c>
      <c r="J30" s="435">
        <f t="shared" si="0"/>
        <v>0</v>
      </c>
      <c r="K30" s="435">
        <f t="shared" si="1"/>
        <v>0</v>
      </c>
      <c r="L30" s="697"/>
      <c r="M30" s="697"/>
      <c r="N30" s="697"/>
      <c r="O30" s="697"/>
      <c r="P30" s="694">
        <f t="shared" si="2"/>
        <v>0</v>
      </c>
    </row>
    <row r="31" spans="1:16" ht="26.1" customHeight="1">
      <c r="A31" s="438" t="s">
        <v>1100</v>
      </c>
      <c r="B31" s="441">
        <f>'Overall Total (2)'!C31</f>
        <v>0</v>
      </c>
      <c r="C31" s="441">
        <f>'Overall Total (2)'!E31</f>
        <v>0</v>
      </c>
      <c r="D31" s="441">
        <f>'Overall Total (2)'!G31+'Overall Total (2)'!K31</f>
        <v>0</v>
      </c>
      <c r="E31" s="441">
        <f>'Overall Total (2)'!I31</f>
        <v>0</v>
      </c>
      <c r="F31" s="441">
        <f>'Overall Total (2)'!M31+'Overall Total (2)'!O31</f>
        <v>0</v>
      </c>
      <c r="G31" s="441">
        <f>'Overall Total (2)'!Q31+'Overall Total (2)'!S31</f>
        <v>0</v>
      </c>
      <c r="H31" s="441">
        <f>'Overall Total (2)'!U31</f>
        <v>0</v>
      </c>
      <c r="I31" s="441">
        <f>'Overall Total (2)'!Y31</f>
        <v>0</v>
      </c>
      <c r="J31" s="435">
        <f t="shared" si="0"/>
        <v>0</v>
      </c>
      <c r="K31" s="435">
        <f t="shared" si="1"/>
        <v>0</v>
      </c>
      <c r="L31" s="697"/>
      <c r="M31" s="697"/>
      <c r="N31" s="697"/>
      <c r="O31" s="697"/>
      <c r="P31" s="694">
        <f t="shared" si="2"/>
        <v>0</v>
      </c>
    </row>
    <row r="32" spans="1:16" ht="26.1" customHeight="1">
      <c r="A32" s="438" t="s">
        <v>750</v>
      </c>
      <c r="B32" s="441">
        <f>'Overall Total (2)'!C32</f>
        <v>0</v>
      </c>
      <c r="C32" s="441">
        <f>'Overall Total (2)'!E32</f>
        <v>0</v>
      </c>
      <c r="D32" s="441">
        <f>'Overall Total (2)'!G32+'Overall Total (2)'!K32</f>
        <v>0</v>
      </c>
      <c r="E32" s="441">
        <f>'Overall Total (2)'!I32</f>
        <v>0</v>
      </c>
      <c r="F32" s="441">
        <f>'Overall Total (2)'!M32+'Overall Total (2)'!O32</f>
        <v>0</v>
      </c>
      <c r="G32" s="441">
        <f>'Overall Total (2)'!Q32+'Overall Total (2)'!S32</f>
        <v>0</v>
      </c>
      <c r="H32" s="441">
        <f>'Overall Total (2)'!U32</f>
        <v>0</v>
      </c>
      <c r="I32" s="441">
        <f>'Overall Total (2)'!Y32</f>
        <v>0</v>
      </c>
      <c r="J32" s="435">
        <f t="shared" si="0"/>
        <v>0</v>
      </c>
      <c r="K32" s="435">
        <f t="shared" si="1"/>
        <v>0</v>
      </c>
      <c r="L32" s="697"/>
      <c r="M32" s="697"/>
      <c r="N32" s="697"/>
      <c r="O32" s="697"/>
      <c r="P32" s="694">
        <f t="shared" si="2"/>
        <v>0</v>
      </c>
    </row>
    <row r="33" spans="1:16" ht="26.1" customHeight="1">
      <c r="A33" s="438" t="s">
        <v>1242</v>
      </c>
      <c r="B33" s="441">
        <f>'Overall Total (2)'!C33</f>
        <v>0</v>
      </c>
      <c r="C33" s="441">
        <f>'Overall Total (2)'!E33</f>
        <v>0</v>
      </c>
      <c r="D33" s="441">
        <f>'Overall Total (2)'!G33+'Overall Total (2)'!K33</f>
        <v>0</v>
      </c>
      <c r="E33" s="441">
        <f>'Overall Total (2)'!I33</f>
        <v>0</v>
      </c>
      <c r="F33" s="441">
        <f>'Overall Total (2)'!M33+'Overall Total (2)'!O33</f>
        <v>0</v>
      </c>
      <c r="G33" s="441">
        <f>'Overall Total (2)'!Q33+'Overall Total (2)'!S33</f>
        <v>0</v>
      </c>
      <c r="H33" s="441">
        <f>'Overall Total (2)'!U33</f>
        <v>0</v>
      </c>
      <c r="I33" s="441">
        <f>'Overall Total (2)'!Y33</f>
        <v>0</v>
      </c>
      <c r="J33" s="435">
        <f t="shared" si="0"/>
        <v>0</v>
      </c>
      <c r="K33" s="435">
        <f t="shared" si="1"/>
        <v>0</v>
      </c>
      <c r="L33" s="697"/>
      <c r="M33" s="697"/>
      <c r="N33" s="697"/>
      <c r="O33" s="697"/>
      <c r="P33" s="694">
        <f t="shared" si="2"/>
        <v>0</v>
      </c>
    </row>
    <row r="34" spans="1:16" ht="26.1" customHeight="1">
      <c r="A34" s="438" t="s">
        <v>767</v>
      </c>
      <c r="B34" s="441">
        <f>'Overall Total (2)'!C34</f>
        <v>0</v>
      </c>
      <c r="C34" s="441">
        <f>'Overall Total (2)'!E34</f>
        <v>0</v>
      </c>
      <c r="D34" s="441">
        <f>'Overall Total (2)'!G34+'Overall Total (2)'!K34</f>
        <v>0</v>
      </c>
      <c r="E34" s="441">
        <f>'Overall Total (2)'!I34</f>
        <v>0</v>
      </c>
      <c r="F34" s="441">
        <f>'Overall Total (2)'!M34+'Overall Total (2)'!O34</f>
        <v>0</v>
      </c>
      <c r="G34" s="441">
        <f>'Overall Total (2)'!Q34+'Overall Total (2)'!S34</f>
        <v>0</v>
      </c>
      <c r="H34" s="441">
        <f>'Overall Total (2)'!U34</f>
        <v>0</v>
      </c>
      <c r="I34" s="441">
        <f>'Overall Total (2)'!Y34</f>
        <v>0</v>
      </c>
      <c r="J34" s="435">
        <f t="shared" si="0"/>
        <v>0</v>
      </c>
      <c r="K34" s="435">
        <f t="shared" si="1"/>
        <v>0</v>
      </c>
      <c r="L34" s="697"/>
      <c r="M34" s="697"/>
      <c r="N34" s="697"/>
      <c r="O34" s="697"/>
      <c r="P34" s="694">
        <f t="shared" si="2"/>
        <v>0</v>
      </c>
    </row>
    <row r="35" spans="1:16" ht="26.1" customHeight="1">
      <c r="A35" s="438" t="s">
        <v>771</v>
      </c>
      <c r="B35" s="441">
        <f>'Overall Total (2)'!C35</f>
        <v>0</v>
      </c>
      <c r="C35" s="441">
        <f>'Overall Total (2)'!E35</f>
        <v>0</v>
      </c>
      <c r="D35" s="441">
        <f>'Overall Total (2)'!G35+'Overall Total (2)'!K35</f>
        <v>0</v>
      </c>
      <c r="E35" s="441">
        <f>'Overall Total (2)'!I35</f>
        <v>0</v>
      </c>
      <c r="F35" s="441">
        <f>'Overall Total (2)'!M35+'Overall Total (2)'!O35</f>
        <v>0</v>
      </c>
      <c r="G35" s="441">
        <f>'Overall Total (2)'!Q35+'Overall Total (2)'!S35</f>
        <v>0</v>
      </c>
      <c r="H35" s="441">
        <f>'Overall Total (2)'!U35</f>
        <v>0</v>
      </c>
      <c r="I35" s="441">
        <f>'Overall Total (2)'!Y35</f>
        <v>0</v>
      </c>
      <c r="J35" s="435">
        <f t="shared" si="0"/>
        <v>0</v>
      </c>
      <c r="K35" s="435">
        <f t="shared" si="1"/>
        <v>0</v>
      </c>
      <c r="L35" s="697"/>
      <c r="M35" s="697"/>
      <c r="N35" s="697"/>
      <c r="O35" s="697"/>
      <c r="P35" s="694">
        <f t="shared" si="2"/>
        <v>0</v>
      </c>
    </row>
    <row r="36" spans="1:16" ht="26.1" customHeight="1">
      <c r="A36" s="438" t="s">
        <v>773</v>
      </c>
      <c r="B36" s="441">
        <f>'Overall Total (2)'!C36</f>
        <v>0</v>
      </c>
      <c r="C36" s="441">
        <f>'Overall Total (2)'!E36</f>
        <v>0</v>
      </c>
      <c r="D36" s="441">
        <f>'Overall Total (2)'!G36+'Overall Total (2)'!K36</f>
        <v>0</v>
      </c>
      <c r="E36" s="441">
        <f>'Overall Total (2)'!I36</f>
        <v>0</v>
      </c>
      <c r="F36" s="441">
        <f>'Overall Total (2)'!M36+'Overall Total (2)'!O36</f>
        <v>0</v>
      </c>
      <c r="G36" s="441">
        <f>'Overall Total (2)'!Q36+'Overall Total (2)'!S36</f>
        <v>0</v>
      </c>
      <c r="H36" s="441">
        <f>'Overall Total (2)'!U36</f>
        <v>0</v>
      </c>
      <c r="I36" s="441">
        <f>'Overall Total (2)'!Y36</f>
        <v>0</v>
      </c>
      <c r="J36" s="435">
        <f t="shared" si="0"/>
        <v>0</v>
      </c>
      <c r="K36" s="435">
        <f t="shared" si="1"/>
        <v>0</v>
      </c>
      <c r="L36" s="697"/>
      <c r="M36" s="697"/>
      <c r="N36" s="697"/>
      <c r="O36" s="697"/>
      <c r="P36" s="694">
        <f t="shared" si="2"/>
        <v>0</v>
      </c>
    </row>
    <row r="37" spans="1:16" ht="26.1" customHeight="1">
      <c r="A37" s="438" t="s">
        <v>1243</v>
      </c>
      <c r="B37" s="441">
        <f>'Overall Total (2)'!C37</f>
        <v>0</v>
      </c>
      <c r="C37" s="441">
        <f>'Overall Total (2)'!E37</f>
        <v>0</v>
      </c>
      <c r="D37" s="441">
        <f>'Overall Total (2)'!G37+'Overall Total (2)'!K37</f>
        <v>0</v>
      </c>
      <c r="E37" s="441">
        <f>'Overall Total (2)'!I37</f>
        <v>0</v>
      </c>
      <c r="F37" s="441">
        <f>'Overall Total (2)'!M37+'Overall Total (2)'!O37</f>
        <v>0</v>
      </c>
      <c r="G37" s="441">
        <f>'Overall Total (2)'!Q37+'Overall Total (2)'!S37</f>
        <v>0</v>
      </c>
      <c r="H37" s="441">
        <f>'Overall Total (2)'!U37</f>
        <v>0</v>
      </c>
      <c r="I37" s="441">
        <f>'Overall Total (2)'!Y37</f>
        <v>0</v>
      </c>
      <c r="J37" s="435">
        <f t="shared" si="0"/>
        <v>0</v>
      </c>
      <c r="K37" s="435">
        <f t="shared" si="1"/>
        <v>0</v>
      </c>
      <c r="L37" s="697"/>
      <c r="M37" s="697"/>
      <c r="N37" s="697"/>
      <c r="O37" s="697"/>
      <c r="P37" s="694">
        <f t="shared" si="2"/>
        <v>0</v>
      </c>
    </row>
    <row r="38" spans="1:16" ht="26.1" customHeight="1">
      <c r="A38" s="438" t="s">
        <v>1244</v>
      </c>
      <c r="B38" s="441">
        <f>'Overall Total (2)'!C38</f>
        <v>0</v>
      </c>
      <c r="C38" s="441">
        <f>'Overall Total (2)'!E38</f>
        <v>0</v>
      </c>
      <c r="D38" s="441">
        <f>'Overall Total (2)'!G38+'Overall Total (2)'!K38</f>
        <v>0</v>
      </c>
      <c r="E38" s="441">
        <f>'Overall Total (2)'!I38</f>
        <v>0</v>
      </c>
      <c r="F38" s="441">
        <f>'Overall Total (2)'!M38+'Overall Total (2)'!O38</f>
        <v>0</v>
      </c>
      <c r="G38" s="441">
        <f>'Overall Total (2)'!Q38+'Overall Total (2)'!S38</f>
        <v>0</v>
      </c>
      <c r="H38" s="441">
        <f>'Overall Total (2)'!U38</f>
        <v>0</v>
      </c>
      <c r="I38" s="441">
        <f>'Overall Total (2)'!Y38</f>
        <v>0</v>
      </c>
      <c r="J38" s="435">
        <f t="shared" si="0"/>
        <v>0</v>
      </c>
      <c r="K38" s="435">
        <f t="shared" si="1"/>
        <v>0</v>
      </c>
      <c r="L38" s="697"/>
      <c r="M38" s="697"/>
      <c r="N38" s="697"/>
      <c r="O38" s="697"/>
      <c r="P38" s="694">
        <f t="shared" si="2"/>
        <v>0</v>
      </c>
    </row>
    <row r="39" spans="1:16" ht="26.1" customHeight="1">
      <c r="A39" s="439" t="s">
        <v>844</v>
      </c>
      <c r="B39" s="442">
        <f>'Overall Total (2)'!C39</f>
        <v>0</v>
      </c>
      <c r="C39" s="442">
        <f>'Overall Total (2)'!E39</f>
        <v>0</v>
      </c>
      <c r="D39" s="442">
        <f>'Overall Total (2)'!G39+'Overall Total (2)'!K39</f>
        <v>0</v>
      </c>
      <c r="E39" s="442">
        <f>'Overall Total (2)'!I39</f>
        <v>0</v>
      </c>
      <c r="F39" s="442">
        <f>'Overall Total (2)'!M39+'Overall Total (2)'!O39</f>
        <v>0</v>
      </c>
      <c r="G39" s="442">
        <f>'Overall Total (2)'!Q39+'Overall Total (2)'!S39</f>
        <v>0</v>
      </c>
      <c r="H39" s="442">
        <f>'Overall Total (2)'!U39</f>
        <v>0</v>
      </c>
      <c r="I39" s="442">
        <f>'Overall Total (2)'!Y39</f>
        <v>0</v>
      </c>
      <c r="J39" s="435">
        <f t="shared" si="0"/>
        <v>0</v>
      </c>
      <c r="K39" s="435">
        <f t="shared" si="1"/>
        <v>0</v>
      </c>
      <c r="L39" s="697"/>
      <c r="M39" s="697"/>
      <c r="N39" s="697"/>
      <c r="O39" s="697"/>
      <c r="P39" s="694">
        <f t="shared" si="2"/>
        <v>0</v>
      </c>
    </row>
    <row r="40" spans="1:16" ht="26.1" customHeight="1">
      <c r="A40" s="439" t="s">
        <v>849</v>
      </c>
      <c r="B40" s="442">
        <f>'Overall Total (2)'!C40</f>
        <v>0</v>
      </c>
      <c r="C40" s="442">
        <f>'Overall Total (2)'!E40</f>
        <v>0</v>
      </c>
      <c r="D40" s="442">
        <f>'Overall Total (2)'!G40+'Overall Total (2)'!K40</f>
        <v>0</v>
      </c>
      <c r="E40" s="442">
        <f>'Overall Total (2)'!I40</f>
        <v>0</v>
      </c>
      <c r="F40" s="442">
        <f>'Overall Total (2)'!M40+'Overall Total (2)'!O40</f>
        <v>0</v>
      </c>
      <c r="G40" s="442">
        <f>'Overall Total (2)'!Q40+'Overall Total (2)'!S40</f>
        <v>0</v>
      </c>
      <c r="H40" s="442">
        <f>'Overall Total (2)'!U40</f>
        <v>0</v>
      </c>
      <c r="I40" s="442">
        <f>'Overall Total (2)'!Y40</f>
        <v>0</v>
      </c>
      <c r="J40" s="435">
        <f t="shared" si="0"/>
        <v>0</v>
      </c>
      <c r="K40" s="435">
        <f t="shared" si="1"/>
        <v>0</v>
      </c>
      <c r="L40" s="697"/>
      <c r="M40" s="697"/>
      <c r="N40" s="697"/>
      <c r="O40" s="697"/>
      <c r="P40" s="694">
        <f t="shared" si="2"/>
        <v>0</v>
      </c>
    </row>
    <row r="41" spans="1:16" ht="26.1" customHeight="1">
      <c r="A41" s="439" t="s">
        <v>859</v>
      </c>
      <c r="B41" s="442">
        <f>'Overall Total (2)'!C41</f>
        <v>0</v>
      </c>
      <c r="C41" s="442">
        <f>'Overall Total (2)'!E41</f>
        <v>0</v>
      </c>
      <c r="D41" s="442">
        <f>'Overall Total (2)'!G41+'Overall Total (2)'!K41</f>
        <v>0</v>
      </c>
      <c r="E41" s="442">
        <f>'Overall Total (2)'!I41</f>
        <v>0</v>
      </c>
      <c r="F41" s="442">
        <f>'Overall Total (2)'!M41+'Overall Total (2)'!O41</f>
        <v>0</v>
      </c>
      <c r="G41" s="442">
        <f>'Overall Total (2)'!Q41+'Overall Total (2)'!S41</f>
        <v>0</v>
      </c>
      <c r="H41" s="442">
        <f>'Overall Total (2)'!U41</f>
        <v>0</v>
      </c>
      <c r="I41" s="442">
        <f>'Overall Total (2)'!Y41</f>
        <v>0</v>
      </c>
      <c r="J41" s="435">
        <f t="shared" si="0"/>
        <v>0</v>
      </c>
      <c r="K41" s="435">
        <f t="shared" si="1"/>
        <v>0</v>
      </c>
      <c r="L41" s="697"/>
      <c r="M41" s="697"/>
      <c r="N41" s="697"/>
      <c r="O41" s="697"/>
      <c r="P41" s="694">
        <f t="shared" si="2"/>
        <v>0</v>
      </c>
    </row>
    <row r="42" spans="1:16" ht="26.1" customHeight="1">
      <c r="A42" s="439" t="s">
        <v>871</v>
      </c>
      <c r="B42" s="442">
        <f>'Overall Total (2)'!C42</f>
        <v>0</v>
      </c>
      <c r="C42" s="442">
        <f>'Overall Total (2)'!E42</f>
        <v>0</v>
      </c>
      <c r="D42" s="442">
        <f>'Overall Total (2)'!G42+'Overall Total (2)'!K42</f>
        <v>0</v>
      </c>
      <c r="E42" s="442">
        <f>'Overall Total (2)'!I42</f>
        <v>0</v>
      </c>
      <c r="F42" s="442">
        <f>'Overall Total (2)'!M42+'Overall Total (2)'!O42</f>
        <v>0</v>
      </c>
      <c r="G42" s="442">
        <f>'Overall Total (2)'!Q42+'Overall Total (2)'!S42</f>
        <v>0</v>
      </c>
      <c r="H42" s="442">
        <f>'Overall Total (2)'!U42</f>
        <v>0</v>
      </c>
      <c r="I42" s="442">
        <f>'Overall Total (2)'!Y42</f>
        <v>0</v>
      </c>
      <c r="J42" s="435">
        <f t="shared" si="0"/>
        <v>0</v>
      </c>
      <c r="K42" s="435">
        <f t="shared" si="1"/>
        <v>0</v>
      </c>
      <c r="L42" s="697"/>
      <c r="M42" s="697"/>
      <c r="N42" s="697"/>
      <c r="O42" s="697"/>
      <c r="P42" s="694">
        <f t="shared" si="2"/>
        <v>0</v>
      </c>
    </row>
    <row r="43" spans="1:16" ht="26.1" customHeight="1">
      <c r="A43" s="439" t="s">
        <v>1245</v>
      </c>
      <c r="B43" s="442">
        <f>'Overall Total (2)'!C43</f>
        <v>0</v>
      </c>
      <c r="C43" s="442">
        <f>'Overall Total (2)'!E43</f>
        <v>0</v>
      </c>
      <c r="D43" s="442">
        <f>'Overall Total (2)'!G43+'Overall Total (2)'!K43</f>
        <v>0</v>
      </c>
      <c r="E43" s="442">
        <f>'Overall Total (2)'!I43</f>
        <v>0</v>
      </c>
      <c r="F43" s="442">
        <f>'Overall Total (2)'!M43+'Overall Total (2)'!O43</f>
        <v>0</v>
      </c>
      <c r="G43" s="442">
        <f>'Overall Total (2)'!Q43+'Overall Total (2)'!S43</f>
        <v>0</v>
      </c>
      <c r="H43" s="442">
        <f>'Overall Total (2)'!U43</f>
        <v>0</v>
      </c>
      <c r="I43" s="442">
        <f>'Overall Total (2)'!Y43</f>
        <v>0</v>
      </c>
      <c r="J43" s="435">
        <f t="shared" si="0"/>
        <v>0</v>
      </c>
      <c r="K43" s="435">
        <f t="shared" si="1"/>
        <v>0</v>
      </c>
      <c r="L43" s="697"/>
      <c r="M43" s="697"/>
      <c r="N43" s="697"/>
      <c r="O43" s="697"/>
      <c r="P43" s="694">
        <f t="shared" si="2"/>
        <v>0</v>
      </c>
    </row>
    <row r="44" spans="1:16" ht="26.1" customHeight="1">
      <c r="A44" s="439" t="s">
        <v>1246</v>
      </c>
      <c r="B44" s="442">
        <f>'Overall Total (2)'!C44</f>
        <v>0</v>
      </c>
      <c r="C44" s="442">
        <f>'Overall Total (2)'!E44</f>
        <v>0</v>
      </c>
      <c r="D44" s="442">
        <f>'Overall Total (2)'!G44+'Overall Total (2)'!K44</f>
        <v>0</v>
      </c>
      <c r="E44" s="442">
        <f>'Overall Total (2)'!I44</f>
        <v>0</v>
      </c>
      <c r="F44" s="442">
        <f>'Overall Total (2)'!M44+'Overall Total (2)'!O44</f>
        <v>0</v>
      </c>
      <c r="G44" s="442">
        <f>'Overall Total (2)'!Q44+'Overall Total (2)'!S44</f>
        <v>0</v>
      </c>
      <c r="H44" s="442">
        <f>'Overall Total (2)'!U44</f>
        <v>0</v>
      </c>
      <c r="I44" s="442">
        <f>'Overall Total (2)'!Y44</f>
        <v>0</v>
      </c>
      <c r="J44" s="435">
        <f t="shared" si="0"/>
        <v>0</v>
      </c>
      <c r="K44" s="435">
        <f t="shared" si="1"/>
        <v>0</v>
      </c>
      <c r="L44" s="697"/>
      <c r="M44" s="697"/>
      <c r="N44" s="697"/>
      <c r="O44" s="697"/>
      <c r="P44" s="694">
        <f t="shared" si="2"/>
        <v>0</v>
      </c>
    </row>
    <row r="45" spans="1:16" ht="26.1" customHeight="1">
      <c r="A45" s="439" t="s">
        <v>1247</v>
      </c>
      <c r="B45" s="442">
        <f>'Overall Total (2)'!C45</f>
        <v>0</v>
      </c>
      <c r="C45" s="442">
        <f>'Overall Total (2)'!E45</f>
        <v>0</v>
      </c>
      <c r="D45" s="442">
        <f>'Overall Total (2)'!G45+'Overall Total (2)'!K45</f>
        <v>0</v>
      </c>
      <c r="E45" s="442">
        <f>'Overall Total (2)'!I45</f>
        <v>0</v>
      </c>
      <c r="F45" s="442">
        <f>'Overall Total (2)'!M45+'Overall Total (2)'!O45</f>
        <v>0</v>
      </c>
      <c r="G45" s="442">
        <f>'Overall Total (2)'!Q45+'Overall Total (2)'!S45</f>
        <v>0</v>
      </c>
      <c r="H45" s="442">
        <f>'Overall Total (2)'!U45</f>
        <v>0</v>
      </c>
      <c r="I45" s="442">
        <f>'Overall Total (2)'!Y45</f>
        <v>0</v>
      </c>
      <c r="J45" s="435">
        <f t="shared" si="0"/>
        <v>0</v>
      </c>
      <c r="K45" s="435">
        <f t="shared" si="1"/>
        <v>0</v>
      </c>
      <c r="L45" s="697"/>
      <c r="M45" s="697"/>
      <c r="N45" s="697"/>
      <c r="O45" s="697"/>
      <c r="P45" s="694">
        <f t="shared" si="2"/>
        <v>0</v>
      </c>
    </row>
    <row r="46" spans="1:16" ht="26.1" customHeight="1">
      <c r="A46" s="439" t="s">
        <v>902</v>
      </c>
      <c r="B46" s="442">
        <f>'Overall Total (2)'!C46</f>
        <v>0</v>
      </c>
      <c r="C46" s="442">
        <f>'Overall Total (2)'!E46</f>
        <v>0</v>
      </c>
      <c r="D46" s="442">
        <f>'Overall Total (2)'!G46+'Overall Total (2)'!K46</f>
        <v>0</v>
      </c>
      <c r="E46" s="442">
        <f>'Overall Total (2)'!I46</f>
        <v>0</v>
      </c>
      <c r="F46" s="442">
        <f>'Overall Total (2)'!M46+'Overall Total (2)'!O46</f>
        <v>0</v>
      </c>
      <c r="G46" s="442">
        <f>'Overall Total (2)'!Q46+'Overall Total (2)'!S46</f>
        <v>0</v>
      </c>
      <c r="H46" s="442">
        <f>'Overall Total (2)'!U46</f>
        <v>0</v>
      </c>
      <c r="I46" s="442">
        <f>'Overall Total (2)'!Y46</f>
        <v>0</v>
      </c>
      <c r="J46" s="435">
        <f t="shared" si="0"/>
        <v>0</v>
      </c>
      <c r="K46" s="435">
        <f t="shared" si="1"/>
        <v>0</v>
      </c>
      <c r="L46" s="697"/>
      <c r="M46" s="697"/>
      <c r="N46" s="697"/>
      <c r="O46" s="697"/>
      <c r="P46" s="694">
        <f t="shared" si="2"/>
        <v>0</v>
      </c>
    </row>
    <row r="47" spans="1:16" ht="26.1" customHeight="1">
      <c r="A47" s="439" t="s">
        <v>1248</v>
      </c>
      <c r="B47" s="442">
        <f>'Overall Total (2)'!C47</f>
        <v>0</v>
      </c>
      <c r="C47" s="442">
        <f>'Overall Total (2)'!E47</f>
        <v>0</v>
      </c>
      <c r="D47" s="442">
        <f>'Overall Total (2)'!G47+'Overall Total (2)'!K47</f>
        <v>0</v>
      </c>
      <c r="E47" s="442">
        <f>'Overall Total (2)'!I47</f>
        <v>0</v>
      </c>
      <c r="F47" s="442">
        <f>'Overall Total (2)'!M47+'Overall Total (2)'!O47</f>
        <v>0</v>
      </c>
      <c r="G47" s="442">
        <f>'Overall Total (2)'!Q47+'Overall Total (2)'!S47</f>
        <v>0</v>
      </c>
      <c r="H47" s="442">
        <f>'Overall Total (2)'!U47</f>
        <v>0</v>
      </c>
      <c r="I47" s="442">
        <f>'Overall Total (2)'!Y47</f>
        <v>0</v>
      </c>
      <c r="J47" s="435">
        <f t="shared" si="0"/>
        <v>0</v>
      </c>
      <c r="K47" s="435">
        <f t="shared" si="1"/>
        <v>0</v>
      </c>
      <c r="L47" s="697"/>
      <c r="M47" s="697"/>
      <c r="N47" s="697"/>
      <c r="O47" s="697"/>
      <c r="P47" s="694">
        <f t="shared" si="2"/>
        <v>0</v>
      </c>
    </row>
    <row r="48" spans="1:16" ht="26.1" customHeight="1">
      <c r="A48" s="439" t="s">
        <v>917</v>
      </c>
      <c r="B48" s="442">
        <f>'Overall Total (2)'!C48</f>
        <v>0</v>
      </c>
      <c r="C48" s="442">
        <f>'Overall Total (2)'!E48</f>
        <v>0</v>
      </c>
      <c r="D48" s="442">
        <f>'Overall Total (2)'!G48+'Overall Total (2)'!K48</f>
        <v>0</v>
      </c>
      <c r="E48" s="442">
        <f>'Overall Total (2)'!I48</f>
        <v>0</v>
      </c>
      <c r="F48" s="442">
        <f>'Overall Total (2)'!M48+'Overall Total (2)'!O48</f>
        <v>0</v>
      </c>
      <c r="G48" s="442">
        <f>'Overall Total (2)'!Q48+'Overall Total (2)'!S48</f>
        <v>0</v>
      </c>
      <c r="H48" s="442">
        <f>'Overall Total (2)'!U48</f>
        <v>0</v>
      </c>
      <c r="I48" s="442">
        <f>'Overall Total (2)'!Y48</f>
        <v>0</v>
      </c>
      <c r="J48" s="435">
        <f t="shared" si="0"/>
        <v>0</v>
      </c>
      <c r="K48" s="435">
        <f t="shared" si="1"/>
        <v>0</v>
      </c>
      <c r="L48" s="697"/>
      <c r="M48" s="697"/>
      <c r="N48" s="697"/>
      <c r="O48" s="697"/>
      <c r="P48" s="694">
        <f t="shared" si="2"/>
        <v>0</v>
      </c>
    </row>
    <row r="49" spans="1:16" ht="26.1" customHeight="1">
      <c r="A49" s="222" t="s">
        <v>1249</v>
      </c>
      <c r="B49" s="443">
        <f>'Overall Total (2)'!C49</f>
        <v>0</v>
      </c>
      <c r="C49" s="443">
        <f>'Overall Total (2)'!E49</f>
        <v>0</v>
      </c>
      <c r="D49" s="443">
        <f>'Overall Total (2)'!G49+'Overall Total (2)'!K49</f>
        <v>0</v>
      </c>
      <c r="E49" s="443">
        <f>'Overall Total (2)'!I49</f>
        <v>0</v>
      </c>
      <c r="F49" s="443">
        <f>'Overall Total (2)'!M49+'Overall Total (2)'!O49</f>
        <v>0</v>
      </c>
      <c r="G49" s="443">
        <f>'Overall Total (2)'!Q49+'Overall Total (2)'!S49</f>
        <v>0</v>
      </c>
      <c r="H49" s="443">
        <f>'Overall Total (2)'!U49</f>
        <v>0</v>
      </c>
      <c r="I49" s="443">
        <f>'Overall Total (2)'!Y49</f>
        <v>0</v>
      </c>
      <c r="J49" s="435">
        <f t="shared" si="0"/>
        <v>0</v>
      </c>
      <c r="K49" s="435">
        <f t="shared" si="1"/>
        <v>0</v>
      </c>
      <c r="L49" s="697"/>
      <c r="M49" s="697"/>
      <c r="N49" s="697"/>
      <c r="O49" s="697"/>
      <c r="P49" s="694">
        <f t="shared" si="2"/>
        <v>0</v>
      </c>
    </row>
    <row r="50" spans="1:16" ht="26.1" customHeight="1">
      <c r="A50" s="222" t="s">
        <v>1250</v>
      </c>
      <c r="B50" s="443">
        <f>'Overall Total (2)'!C50</f>
        <v>0</v>
      </c>
      <c r="C50" s="443">
        <f>'Overall Total (2)'!E50</f>
        <v>0</v>
      </c>
      <c r="D50" s="443">
        <f>'Overall Total (2)'!G50+'Overall Total (2)'!K50</f>
        <v>0</v>
      </c>
      <c r="E50" s="443">
        <f>'Overall Total (2)'!I50</f>
        <v>0</v>
      </c>
      <c r="F50" s="443">
        <f>'Overall Total (2)'!M50+'Overall Total (2)'!O50</f>
        <v>0</v>
      </c>
      <c r="G50" s="443">
        <f>'Overall Total (2)'!Q50+'Overall Total (2)'!S50</f>
        <v>0</v>
      </c>
      <c r="H50" s="443">
        <f>'Overall Total (2)'!U50</f>
        <v>0</v>
      </c>
      <c r="I50" s="443">
        <f>'Overall Total (2)'!Y50</f>
        <v>0</v>
      </c>
      <c r="J50" s="435">
        <f t="shared" si="0"/>
        <v>0</v>
      </c>
      <c r="K50" s="435">
        <f t="shared" si="1"/>
        <v>0</v>
      </c>
      <c r="L50" s="697"/>
      <c r="M50" s="697"/>
      <c r="N50" s="697"/>
      <c r="O50" s="697"/>
      <c r="P50" s="694">
        <f t="shared" si="2"/>
        <v>0</v>
      </c>
    </row>
    <row r="51" spans="1:16" ht="26.1" customHeight="1">
      <c r="A51" s="222" t="s">
        <v>1251</v>
      </c>
      <c r="B51" s="443">
        <f>'Overall Total (2)'!C51</f>
        <v>0</v>
      </c>
      <c r="C51" s="443">
        <f>'Overall Total (2)'!E51</f>
        <v>0</v>
      </c>
      <c r="D51" s="443">
        <f>'Overall Total (2)'!G51+'Overall Total (2)'!K51</f>
        <v>0</v>
      </c>
      <c r="E51" s="443">
        <f>'Overall Total (2)'!I51</f>
        <v>0</v>
      </c>
      <c r="F51" s="443">
        <f>'Overall Total (2)'!M51+'Overall Total (2)'!O51</f>
        <v>0</v>
      </c>
      <c r="G51" s="443">
        <f>'Overall Total (2)'!Q51+'Overall Total (2)'!S51</f>
        <v>0</v>
      </c>
      <c r="H51" s="443">
        <f>'Overall Total (2)'!U51</f>
        <v>0</v>
      </c>
      <c r="I51" s="443">
        <f>'Overall Total (2)'!Y51</f>
        <v>0</v>
      </c>
      <c r="J51" s="435">
        <f t="shared" si="0"/>
        <v>0</v>
      </c>
      <c r="K51" s="435">
        <f t="shared" si="1"/>
        <v>0</v>
      </c>
      <c r="L51" s="697"/>
      <c r="M51" s="697"/>
      <c r="N51" s="697"/>
      <c r="O51" s="697"/>
      <c r="P51" s="694">
        <f t="shared" si="2"/>
        <v>0</v>
      </c>
    </row>
    <row r="52" spans="1:16" ht="26.1" customHeight="1">
      <c r="A52" s="222" t="s">
        <v>1252</v>
      </c>
      <c r="B52" s="443">
        <f>'Overall Total (2)'!C52</f>
        <v>0</v>
      </c>
      <c r="C52" s="443">
        <f>'Overall Total (2)'!E52</f>
        <v>0</v>
      </c>
      <c r="D52" s="443">
        <f>'Overall Total (2)'!G52+'Overall Total (2)'!K52</f>
        <v>0</v>
      </c>
      <c r="E52" s="443">
        <f>'Overall Total (2)'!I52</f>
        <v>0</v>
      </c>
      <c r="F52" s="443">
        <f>'Overall Total (2)'!M52+'Overall Total (2)'!O52</f>
        <v>0</v>
      </c>
      <c r="G52" s="443">
        <f>'Overall Total (2)'!Q52+'Overall Total (2)'!S52</f>
        <v>0</v>
      </c>
      <c r="H52" s="443">
        <f>'Overall Total (2)'!U52</f>
        <v>0</v>
      </c>
      <c r="I52" s="443">
        <f>'Overall Total (2)'!Y52</f>
        <v>0</v>
      </c>
      <c r="J52" s="435">
        <f t="shared" si="0"/>
        <v>0</v>
      </c>
      <c r="K52" s="435">
        <f t="shared" si="1"/>
        <v>0</v>
      </c>
      <c r="L52" s="697"/>
      <c r="M52" s="697"/>
      <c r="N52" s="697"/>
      <c r="O52" s="697"/>
      <c r="P52" s="694">
        <f t="shared" si="2"/>
        <v>0</v>
      </c>
    </row>
    <row r="53" spans="1:16" ht="26.1" customHeight="1">
      <c r="A53" s="222" t="s">
        <v>1253</v>
      </c>
      <c r="B53" s="443">
        <f>'Overall Total (2)'!C53</f>
        <v>0</v>
      </c>
      <c r="C53" s="443">
        <f>'Overall Total (2)'!E53</f>
        <v>0</v>
      </c>
      <c r="D53" s="443">
        <f>'Overall Total (2)'!G53+'Overall Total (2)'!K53</f>
        <v>0</v>
      </c>
      <c r="E53" s="443">
        <f>'Overall Total (2)'!I53</f>
        <v>0</v>
      </c>
      <c r="F53" s="443">
        <f>'Overall Total (2)'!M53+'Overall Total (2)'!O53</f>
        <v>0</v>
      </c>
      <c r="G53" s="443">
        <f>'Overall Total (2)'!Q53+'Overall Total (2)'!S53</f>
        <v>0</v>
      </c>
      <c r="H53" s="443">
        <f>'Overall Total (2)'!U53</f>
        <v>0</v>
      </c>
      <c r="I53" s="443">
        <f>'Overall Total (2)'!Y53</f>
        <v>0</v>
      </c>
      <c r="J53" s="435">
        <f t="shared" si="0"/>
        <v>0</v>
      </c>
      <c r="K53" s="435">
        <f t="shared" si="1"/>
        <v>0</v>
      </c>
      <c r="L53" s="697"/>
      <c r="M53" s="697"/>
      <c r="N53" s="697"/>
      <c r="O53" s="697"/>
      <c r="P53" s="694">
        <f t="shared" si="2"/>
        <v>0</v>
      </c>
    </row>
    <row r="54" spans="1:16" ht="26.1" customHeight="1">
      <c r="A54" s="222" t="s">
        <v>1254</v>
      </c>
      <c r="B54" s="443">
        <f>'Overall Total (2)'!C54</f>
        <v>0</v>
      </c>
      <c r="C54" s="443">
        <f>'Overall Total (2)'!E54</f>
        <v>0</v>
      </c>
      <c r="D54" s="443">
        <f>'Overall Total (2)'!G54+'Overall Total (2)'!K54</f>
        <v>0</v>
      </c>
      <c r="E54" s="443">
        <f>'Overall Total (2)'!I54</f>
        <v>0</v>
      </c>
      <c r="F54" s="443">
        <f>'Overall Total (2)'!M54+'Overall Total (2)'!O54</f>
        <v>0</v>
      </c>
      <c r="G54" s="443">
        <f>'Overall Total (2)'!Q54+'Overall Total (2)'!S54</f>
        <v>0</v>
      </c>
      <c r="H54" s="443">
        <f>'Overall Total (2)'!U54</f>
        <v>0</v>
      </c>
      <c r="I54" s="443">
        <f>'Overall Total (2)'!Y54</f>
        <v>0</v>
      </c>
      <c r="J54" s="435">
        <f t="shared" si="0"/>
        <v>0</v>
      </c>
      <c r="K54" s="435">
        <f t="shared" si="1"/>
        <v>0</v>
      </c>
      <c r="L54" s="697"/>
      <c r="M54" s="697"/>
      <c r="N54" s="697"/>
      <c r="O54" s="697"/>
      <c r="P54" s="694">
        <f t="shared" si="2"/>
        <v>0</v>
      </c>
    </row>
    <row r="55" spans="1:16" ht="26.1" customHeight="1">
      <c r="A55" s="222" t="s">
        <v>1255</v>
      </c>
      <c r="B55" s="443">
        <f>'Overall Total (2)'!C55</f>
        <v>0</v>
      </c>
      <c r="C55" s="443">
        <f>'Overall Total (2)'!E55</f>
        <v>0</v>
      </c>
      <c r="D55" s="443">
        <f>'Overall Total (2)'!G55+'Overall Total (2)'!K55</f>
        <v>0</v>
      </c>
      <c r="E55" s="443">
        <f>'Overall Total (2)'!I55</f>
        <v>0</v>
      </c>
      <c r="F55" s="443">
        <f>'Overall Total (2)'!M55+'Overall Total (2)'!O55</f>
        <v>0</v>
      </c>
      <c r="G55" s="443">
        <f>'Overall Total (2)'!Q55+'Overall Total (2)'!S55</f>
        <v>0</v>
      </c>
      <c r="H55" s="443">
        <f>'Overall Total (2)'!U55</f>
        <v>0</v>
      </c>
      <c r="I55" s="443">
        <f>'Overall Total (2)'!Y55</f>
        <v>0</v>
      </c>
      <c r="J55" s="435">
        <f t="shared" si="0"/>
        <v>0</v>
      </c>
      <c r="K55" s="435">
        <f t="shared" si="1"/>
        <v>0</v>
      </c>
      <c r="L55" s="697"/>
      <c r="M55" s="697"/>
      <c r="N55" s="697"/>
      <c r="O55" s="697"/>
      <c r="P55" s="694">
        <f t="shared" si="2"/>
        <v>0</v>
      </c>
    </row>
    <row r="56" spans="1:16" ht="26.1" customHeight="1">
      <c r="A56" s="222" t="s">
        <v>1256</v>
      </c>
      <c r="B56" s="443">
        <f>'Overall Total (2)'!C56</f>
        <v>0</v>
      </c>
      <c r="C56" s="443">
        <f>'Overall Total (2)'!E56</f>
        <v>0</v>
      </c>
      <c r="D56" s="443">
        <f>'Overall Total (2)'!G56+'Overall Total (2)'!K56</f>
        <v>0</v>
      </c>
      <c r="E56" s="443">
        <f>'Overall Total (2)'!I56</f>
        <v>0</v>
      </c>
      <c r="F56" s="443">
        <f>'Overall Total (2)'!M56+'Overall Total (2)'!O56</f>
        <v>0</v>
      </c>
      <c r="G56" s="443">
        <f>'Overall Total (2)'!Q56+'Overall Total (2)'!S56</f>
        <v>0</v>
      </c>
      <c r="H56" s="443">
        <f>'Overall Total (2)'!U56</f>
        <v>0</v>
      </c>
      <c r="I56" s="443">
        <f>'Overall Total (2)'!Y56</f>
        <v>0</v>
      </c>
      <c r="J56" s="435">
        <f t="shared" si="0"/>
        <v>0</v>
      </c>
      <c r="K56" s="435">
        <f t="shared" si="1"/>
        <v>0</v>
      </c>
      <c r="L56" s="697"/>
      <c r="M56" s="697"/>
      <c r="N56" s="697"/>
      <c r="O56" s="697"/>
      <c r="P56" s="694">
        <f t="shared" si="2"/>
        <v>0</v>
      </c>
    </row>
    <row r="57" spans="1:16" ht="26.1" customHeight="1">
      <c r="A57" s="222" t="s">
        <v>1257</v>
      </c>
      <c r="B57" s="443">
        <f>'Overall Total (2)'!C57</f>
        <v>0</v>
      </c>
      <c r="C57" s="443">
        <f>'Overall Total (2)'!E57</f>
        <v>0</v>
      </c>
      <c r="D57" s="443">
        <f>'Overall Total (2)'!G57+'Overall Total (2)'!K57</f>
        <v>0</v>
      </c>
      <c r="E57" s="443">
        <f>'Overall Total (2)'!I57</f>
        <v>0</v>
      </c>
      <c r="F57" s="443">
        <f>'Overall Total (2)'!M57+'Overall Total (2)'!O57</f>
        <v>0</v>
      </c>
      <c r="G57" s="443">
        <f>'Overall Total (2)'!Q57+'Overall Total (2)'!S57</f>
        <v>0</v>
      </c>
      <c r="H57" s="443">
        <f>'Overall Total (2)'!U57</f>
        <v>0</v>
      </c>
      <c r="I57" s="443">
        <f>'Overall Total (2)'!Y57</f>
        <v>0</v>
      </c>
      <c r="J57" s="435">
        <f t="shared" si="0"/>
        <v>0</v>
      </c>
      <c r="K57" s="435">
        <f t="shared" si="1"/>
        <v>0</v>
      </c>
      <c r="L57" s="697"/>
      <c r="M57" s="697"/>
      <c r="N57" s="697"/>
      <c r="O57" s="697"/>
      <c r="P57" s="694">
        <f t="shared" si="2"/>
        <v>0</v>
      </c>
    </row>
    <row r="58" spans="1:16" ht="26.1" customHeight="1">
      <c r="A58" s="222" t="s">
        <v>1258</v>
      </c>
      <c r="B58" s="443">
        <f>'Overall Total (2)'!C58</f>
        <v>0</v>
      </c>
      <c r="C58" s="443">
        <f>'Overall Total (2)'!E58</f>
        <v>0</v>
      </c>
      <c r="D58" s="443">
        <f>'Overall Total (2)'!G58+'Overall Total (2)'!K58</f>
        <v>0</v>
      </c>
      <c r="E58" s="443">
        <f>'Overall Total (2)'!I58</f>
        <v>0</v>
      </c>
      <c r="F58" s="443">
        <f>'Overall Total (2)'!M58+'Overall Total (2)'!O58</f>
        <v>0</v>
      </c>
      <c r="G58" s="443">
        <f>'Overall Total (2)'!Q58+'Overall Total (2)'!S58</f>
        <v>0</v>
      </c>
      <c r="H58" s="443">
        <f>'Overall Total (2)'!U58</f>
        <v>0</v>
      </c>
      <c r="I58" s="443">
        <f>'Overall Total (2)'!Y58</f>
        <v>0</v>
      </c>
      <c r="J58" s="435">
        <f t="shared" si="0"/>
        <v>0</v>
      </c>
      <c r="K58" s="435">
        <f t="shared" si="1"/>
        <v>0</v>
      </c>
      <c r="L58" s="697"/>
      <c r="M58" s="697"/>
      <c r="N58" s="697"/>
      <c r="O58" s="697"/>
      <c r="P58" s="694">
        <f t="shared" si="2"/>
        <v>0</v>
      </c>
    </row>
    <row r="59" spans="1:16" ht="26.1" customHeight="1">
      <c r="A59" s="222" t="s">
        <v>1259</v>
      </c>
      <c r="B59" s="443">
        <f>'Overall Total (2)'!C59</f>
        <v>0</v>
      </c>
      <c r="C59" s="443">
        <f>'Overall Total (2)'!E59</f>
        <v>0</v>
      </c>
      <c r="D59" s="443">
        <f>'Overall Total (2)'!G59+'Overall Total (2)'!K59</f>
        <v>0</v>
      </c>
      <c r="E59" s="443">
        <f>'Overall Total (2)'!I59</f>
        <v>0</v>
      </c>
      <c r="F59" s="443">
        <f>'Overall Total (2)'!M59+'Overall Total (2)'!O59</f>
        <v>0</v>
      </c>
      <c r="G59" s="443">
        <f>'Overall Total (2)'!Q59+'Overall Total (2)'!S59</f>
        <v>0</v>
      </c>
      <c r="H59" s="443">
        <f>'Overall Total (2)'!U59</f>
        <v>0</v>
      </c>
      <c r="I59" s="443">
        <f>'Overall Total (2)'!Y59</f>
        <v>0</v>
      </c>
      <c r="J59" s="435">
        <f t="shared" si="0"/>
        <v>0</v>
      </c>
      <c r="K59" s="435">
        <f t="shared" si="1"/>
        <v>0</v>
      </c>
      <c r="L59" s="697"/>
      <c r="M59" s="697"/>
      <c r="N59" s="697"/>
      <c r="O59" s="697"/>
      <c r="P59" s="694">
        <f t="shared" si="2"/>
        <v>0</v>
      </c>
    </row>
    <row r="60" spans="1:16" ht="26.1" customHeight="1">
      <c r="A60" s="444" t="s">
        <v>986</v>
      </c>
      <c r="B60" s="443">
        <f>'Overall Total (2)'!C60</f>
        <v>0</v>
      </c>
      <c r="C60" s="443">
        <f>'Overall Total (2)'!E60</f>
        <v>0</v>
      </c>
      <c r="D60" s="443">
        <f>'Overall Total (2)'!G60+'Overall Total (2)'!K60</f>
        <v>0</v>
      </c>
      <c r="E60" s="443">
        <f>'Overall Total (2)'!I60</f>
        <v>0</v>
      </c>
      <c r="F60" s="443">
        <f>'Overall Total (2)'!M60+'Overall Total (2)'!O60</f>
        <v>0</v>
      </c>
      <c r="G60" s="443">
        <f>'Overall Total (2)'!Q60+'Overall Total (2)'!S60</f>
        <v>0</v>
      </c>
      <c r="H60" s="443">
        <f>'Overall Total (2)'!U60</f>
        <v>0</v>
      </c>
      <c r="I60" s="443">
        <f>'Overall Total (2)'!Y60</f>
        <v>0</v>
      </c>
      <c r="J60" s="435">
        <f t="shared" si="0"/>
        <v>0</v>
      </c>
      <c r="K60" s="435">
        <f t="shared" si="1"/>
        <v>0</v>
      </c>
      <c r="L60" s="697"/>
      <c r="M60" s="697"/>
      <c r="N60" s="697"/>
      <c r="O60" s="697"/>
      <c r="P60" s="694">
        <f t="shared" si="2"/>
        <v>0</v>
      </c>
    </row>
    <row r="61" spans="1:16" ht="26.1" customHeight="1">
      <c r="A61" s="445" t="s">
        <v>1170</v>
      </c>
      <c r="B61" s="446">
        <f>'Overall Total (2)'!C61</f>
        <v>0</v>
      </c>
      <c r="C61" s="446">
        <f>'Overall Total (2)'!E61</f>
        <v>0</v>
      </c>
      <c r="D61" s="446">
        <f>'Overall Total (2)'!G61+'Overall Total (2)'!K61</f>
        <v>0</v>
      </c>
      <c r="E61" s="446">
        <f>'Overall Total (2)'!I61</f>
        <v>0</v>
      </c>
      <c r="F61" s="446">
        <f>'Overall Total (2)'!M61+'Overall Total (2)'!O61</f>
        <v>0</v>
      </c>
      <c r="G61" s="446">
        <f>'Overall Total (2)'!Q61+'Overall Total (2)'!S61</f>
        <v>0</v>
      </c>
      <c r="H61" s="446">
        <f>'Overall Total (2)'!U61</f>
        <v>0</v>
      </c>
      <c r="I61" s="446">
        <f>'Overall Total (2)'!Y61</f>
        <v>0</v>
      </c>
      <c r="J61" s="435">
        <f t="shared" si="0"/>
        <v>0</v>
      </c>
      <c r="K61" s="435">
        <f t="shared" si="1"/>
        <v>0</v>
      </c>
      <c r="L61" s="697"/>
      <c r="M61" s="697"/>
      <c r="N61" s="697"/>
      <c r="O61" s="697"/>
      <c r="P61" s="694">
        <f t="shared" si="2"/>
        <v>0</v>
      </c>
    </row>
    <row r="62" spans="1:16" ht="26.1" customHeight="1">
      <c r="A62" s="415" t="s">
        <v>1101</v>
      </c>
      <c r="B62" s="435">
        <f t="shared" ref="B62:P62" si="3">+SUM(B7:B61)</f>
        <v>0</v>
      </c>
      <c r="C62" s="435">
        <f t="shared" si="3"/>
        <v>0</v>
      </c>
      <c r="D62" s="435">
        <f t="shared" si="3"/>
        <v>0</v>
      </c>
      <c r="E62" s="435">
        <f t="shared" si="3"/>
        <v>0</v>
      </c>
      <c r="F62" s="435">
        <f t="shared" si="3"/>
        <v>0</v>
      </c>
      <c r="G62" s="435">
        <f t="shared" si="3"/>
        <v>0</v>
      </c>
      <c r="H62" s="435">
        <f t="shared" si="3"/>
        <v>0</v>
      </c>
      <c r="I62" s="435">
        <f t="shared" si="3"/>
        <v>0</v>
      </c>
      <c r="J62" s="435">
        <f t="shared" si="3"/>
        <v>0</v>
      </c>
      <c r="K62" s="435">
        <f t="shared" si="3"/>
        <v>0</v>
      </c>
      <c r="L62" s="698">
        <f t="shared" si="3"/>
        <v>0</v>
      </c>
      <c r="M62" s="698">
        <f t="shared" si="3"/>
        <v>0</v>
      </c>
      <c r="N62" s="698">
        <f t="shared" si="3"/>
        <v>0</v>
      </c>
      <c r="O62" s="698">
        <f t="shared" si="3"/>
        <v>0</v>
      </c>
      <c r="P62" s="698">
        <f t="shared" si="3"/>
        <v>0</v>
      </c>
    </row>
    <row r="63" spans="1:16">
      <c r="B63" s="132"/>
      <c r="C63" s="132"/>
      <c r="D63" s="132"/>
      <c r="E63" s="132"/>
      <c r="F63" s="132"/>
      <c r="G63" s="132"/>
      <c r="H63" s="132"/>
      <c r="I63" s="132"/>
      <c r="J63" s="132"/>
    </row>
    <row r="65" spans="1:1">
      <c r="A65" s="223" t="s">
        <v>1308</v>
      </c>
    </row>
    <row r="66" spans="1:1">
      <c r="A66" s="224" t="s">
        <v>1309</v>
      </c>
    </row>
    <row r="67" spans="1:1">
      <c r="A67" s="695" t="s">
        <v>1310</v>
      </c>
    </row>
    <row r="68" spans="1:1">
      <c r="A68" s="696" t="s">
        <v>1311</v>
      </c>
    </row>
  </sheetData>
  <sheetProtection password="C3C4" sheet="1" objects="1" scenarios="1"/>
  <conditionalFormatting sqref="D1">
    <cfRule type="containsText" dxfId="21" priority="1" operator="containsText" text="Errors">
      <formula>NOT(ISERROR(SEARCH("Errors",D1)))</formula>
    </cfRule>
  </conditionalFormatting>
  <dataValidations count="3">
    <dataValidation type="list" showInputMessage="1" showErrorMessage="1" sqref="A2" xr:uid="{90A00918-A8B3-4D4D-87E9-C62B7CE28521}">
      <formula1>CAU</formula1>
    </dataValidation>
    <dataValidation type="whole" allowBlank="1" showInputMessage="1" showErrorMessage="1" errorTitle="Data Validation" error="Please enter a whole number between 0 and 2147483647." sqref="B7:I61" xr:uid="{3BE28CB6-F334-4D9A-99F2-AA6C9AD99272}">
      <formula1>0</formula1>
      <formula2>2147483647</formula2>
    </dataValidation>
    <dataValidation type="whole" allowBlank="1" showInputMessage="1" showErrorMessage="1" errorTitle="Data Validation" error="Please enter a whole number between 0 and 2147483647." sqref="J7:K61 B62:P62" xr:uid="{8F191670-76E6-40CE-803F-E6ED155821BC}">
      <formula1>0</formula1>
      <formula2>10000000000</formula2>
    </dataValidation>
  </dataValidations>
  <pageMargins left="0.7" right="0.7" top="0.75" bottom="0.75" header="0.3" footer="0.3"/>
  <pageSetup orientation="portrait" r:id="rId1"/>
  <ignoredErrors>
    <ignoredError sqref="B7:I61" unlocked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4345-D9EA-4352-A27B-9883C739C20A}">
  <sheetPr>
    <tabColor theme="8" tint="0.39997558519241921"/>
  </sheetPr>
  <dimension ref="A1:J53"/>
  <sheetViews>
    <sheetView workbookViewId="0">
      <pane xSplit="1" ySplit="6" topLeftCell="B7" activePane="bottomRight" state="frozen"/>
      <selection activeCell="D14" sqref="D14"/>
      <selection pane="topRight" activeCell="D14" sqref="D14"/>
      <selection pane="bottomLeft" activeCell="D14" sqref="D14"/>
      <selection pane="bottomRight" activeCell="B7" sqref="B7"/>
    </sheetView>
  </sheetViews>
  <sheetFormatPr defaultColWidth="8.88671875" defaultRowHeight="13.2"/>
  <cols>
    <col min="1" max="1" width="30.6640625" style="121" customWidth="1"/>
    <col min="2" max="9" width="15.6640625" style="121" customWidth="1"/>
    <col min="10" max="10" width="20.77734375" style="121" customWidth="1"/>
    <col min="11" max="16384" width="8.88671875" style="121"/>
  </cols>
  <sheetData>
    <row r="1" spans="1:10" ht="13.8" thickBot="1">
      <c r="A1" s="119" t="s">
        <v>1591</v>
      </c>
      <c r="B1" s="216"/>
      <c r="D1" s="122"/>
      <c r="E1" s="122"/>
      <c r="F1" s="122"/>
      <c r="G1" s="122"/>
      <c r="H1" s="122"/>
      <c r="I1" s="122"/>
      <c r="J1" s="122"/>
    </row>
    <row r="2" spans="1:10" ht="16.2" thickBot="1">
      <c r="A2" s="117">
        <f>IIIB!A2</f>
        <v>0</v>
      </c>
      <c r="B2" s="124" t="str">
        <f>IIIB!C2</f>
        <v>January 2021</v>
      </c>
      <c r="D2" s="125" t="str">
        <f ca="1">'FFCRA C1'!G2</f>
        <v>Non-Submission Period</v>
      </c>
      <c r="E2" s="126">
        <f ca="1">'FFCRA C1'!I2+'FFCRA C2'!I2</f>
        <v>0</v>
      </c>
      <c r="F2" s="122"/>
      <c r="H2" s="217"/>
    </row>
    <row r="3" spans="1:10">
      <c r="A3" s="122"/>
      <c r="B3" s="218"/>
      <c r="C3" s="218"/>
      <c r="D3" s="127" t="s">
        <v>1225</v>
      </c>
      <c r="E3" s="126">
        <f ca="1">'FFCRA C1'!I3+'FFCRA C2'!I3</f>
        <v>0</v>
      </c>
      <c r="F3" s="218"/>
      <c r="G3" s="218"/>
      <c r="H3" s="218"/>
      <c r="I3" s="122"/>
      <c r="J3" s="122"/>
    </row>
    <row r="4" spans="1:10">
      <c r="A4" s="122"/>
      <c r="B4" s="218"/>
      <c r="C4" s="218"/>
      <c r="D4" s="122"/>
      <c r="E4" s="122"/>
      <c r="F4" s="218"/>
      <c r="G4" s="218"/>
      <c r="H4" s="218"/>
      <c r="I4" s="122"/>
      <c r="J4" s="122"/>
    </row>
    <row r="5" spans="1:10">
      <c r="A5" s="219"/>
      <c r="B5" s="220"/>
      <c r="C5" s="220"/>
      <c r="D5" s="122"/>
      <c r="E5" s="122"/>
      <c r="F5" s="220"/>
      <c r="G5" s="220"/>
      <c r="H5" s="220"/>
      <c r="I5" s="122"/>
      <c r="J5" s="122"/>
    </row>
    <row r="6" spans="1:10" ht="77.099999999999994" customHeight="1">
      <c r="A6" s="60" t="s">
        <v>1226</v>
      </c>
      <c r="B6" s="59" t="s">
        <v>1580</v>
      </c>
      <c r="C6" s="59" t="s">
        <v>1294</v>
      </c>
      <c r="D6" s="59" t="s">
        <v>1295</v>
      </c>
      <c r="E6" s="59" t="s">
        <v>1296</v>
      </c>
      <c r="F6" s="59" t="s">
        <v>1297</v>
      </c>
      <c r="G6" s="59" t="s">
        <v>1298</v>
      </c>
      <c r="H6" s="59" t="s">
        <v>1299</v>
      </c>
      <c r="I6" s="59" t="s">
        <v>1300</v>
      </c>
      <c r="J6" s="59" t="s">
        <v>1301</v>
      </c>
    </row>
    <row r="7" spans="1:10" ht="26.1" customHeight="1">
      <c r="A7" s="438" t="s">
        <v>357</v>
      </c>
      <c r="B7" s="441">
        <f>'FFCRA C1'!Q7+'FFCRA C2'!Q7</f>
        <v>0</v>
      </c>
      <c r="C7" s="441">
        <v>0</v>
      </c>
      <c r="D7" s="441">
        <v>0</v>
      </c>
      <c r="E7" s="441">
        <v>0</v>
      </c>
      <c r="F7" s="441">
        <v>0</v>
      </c>
      <c r="G7" s="441">
        <v>0</v>
      </c>
      <c r="H7" s="441">
        <v>0</v>
      </c>
      <c r="I7" s="441">
        <f>'FFCRA C1'!Y7+'FFCRA C2'!Y7</f>
        <v>0</v>
      </c>
      <c r="J7" s="435">
        <f>B7+C7+D7+F7+G7+H7+I7</f>
        <v>0</v>
      </c>
    </row>
    <row r="8" spans="1:10" ht="26.1" customHeight="1">
      <c r="A8" s="438" t="s">
        <v>360</v>
      </c>
      <c r="B8" s="441">
        <f>'FFCRA C1'!Q8+'FFCRA C2'!Q8</f>
        <v>0</v>
      </c>
      <c r="C8" s="441">
        <v>0</v>
      </c>
      <c r="D8" s="441">
        <v>0</v>
      </c>
      <c r="E8" s="441">
        <v>0</v>
      </c>
      <c r="F8" s="441">
        <v>0</v>
      </c>
      <c r="G8" s="441">
        <v>0</v>
      </c>
      <c r="H8" s="441">
        <v>0</v>
      </c>
      <c r="I8" s="441">
        <f>'FFCRA C1'!Y8+'FFCRA C2'!Y8</f>
        <v>0</v>
      </c>
      <c r="J8" s="435">
        <f t="shared" ref="J8:J48" si="0">B8+C8+D8+F8+G8+H8+I8</f>
        <v>0</v>
      </c>
    </row>
    <row r="9" spans="1:10" ht="26.1" customHeight="1">
      <c r="A9" s="438" t="s">
        <v>368</v>
      </c>
      <c r="B9" s="441">
        <f>'FFCRA C1'!Q9+'FFCRA C2'!Q9</f>
        <v>0</v>
      </c>
      <c r="C9" s="441">
        <v>0</v>
      </c>
      <c r="D9" s="441">
        <v>0</v>
      </c>
      <c r="E9" s="441">
        <v>0</v>
      </c>
      <c r="F9" s="441">
        <v>0</v>
      </c>
      <c r="G9" s="441">
        <v>0</v>
      </c>
      <c r="H9" s="441">
        <v>0</v>
      </c>
      <c r="I9" s="441">
        <f>'FFCRA C1'!Y9+'FFCRA C2'!Y9</f>
        <v>0</v>
      </c>
      <c r="J9" s="435">
        <f t="shared" si="0"/>
        <v>0</v>
      </c>
    </row>
    <row r="10" spans="1:10" ht="26.1" customHeight="1">
      <c r="A10" s="438" t="s">
        <v>376</v>
      </c>
      <c r="B10" s="441">
        <f>'FFCRA C1'!Q10+'FFCRA C2'!Q10</f>
        <v>0</v>
      </c>
      <c r="C10" s="441">
        <v>0</v>
      </c>
      <c r="D10" s="441">
        <v>0</v>
      </c>
      <c r="E10" s="441">
        <v>0</v>
      </c>
      <c r="F10" s="441">
        <v>0</v>
      </c>
      <c r="G10" s="441">
        <v>0</v>
      </c>
      <c r="H10" s="441">
        <v>0</v>
      </c>
      <c r="I10" s="441">
        <f>'FFCRA C1'!Y10+'FFCRA C2'!Y10</f>
        <v>0</v>
      </c>
      <c r="J10" s="435">
        <f t="shared" si="0"/>
        <v>0</v>
      </c>
    </row>
    <row r="11" spans="1:10" ht="26.1" customHeight="1">
      <c r="A11" s="438" t="s">
        <v>1233</v>
      </c>
      <c r="B11" s="441">
        <f>'FFCRA C1'!Q11+'FFCRA C2'!Q11</f>
        <v>0</v>
      </c>
      <c r="C11" s="441">
        <v>0</v>
      </c>
      <c r="D11" s="441">
        <v>0</v>
      </c>
      <c r="E11" s="441">
        <v>0</v>
      </c>
      <c r="F11" s="441">
        <v>0</v>
      </c>
      <c r="G11" s="441">
        <v>0</v>
      </c>
      <c r="H11" s="441">
        <v>0</v>
      </c>
      <c r="I11" s="441">
        <f>'FFCRA C1'!Y11+'FFCRA C2'!Y11</f>
        <v>0</v>
      </c>
      <c r="J11" s="435">
        <f t="shared" si="0"/>
        <v>0</v>
      </c>
    </row>
    <row r="12" spans="1:10" ht="26.1" customHeight="1">
      <c r="A12" s="438" t="s">
        <v>407</v>
      </c>
      <c r="B12" s="441">
        <f>'FFCRA C1'!Q12+'FFCRA C2'!Q12</f>
        <v>0</v>
      </c>
      <c r="C12" s="441">
        <v>0</v>
      </c>
      <c r="D12" s="441">
        <v>0</v>
      </c>
      <c r="E12" s="441">
        <v>0</v>
      </c>
      <c r="F12" s="441">
        <v>0</v>
      </c>
      <c r="G12" s="441">
        <v>0</v>
      </c>
      <c r="H12" s="441">
        <v>0</v>
      </c>
      <c r="I12" s="441">
        <f>'FFCRA C1'!Y12+'FFCRA C2'!Y12</f>
        <v>0</v>
      </c>
      <c r="J12" s="435">
        <f t="shared" si="0"/>
        <v>0</v>
      </c>
    </row>
    <row r="13" spans="1:10" ht="26.1" customHeight="1">
      <c r="A13" s="438" t="s">
        <v>411</v>
      </c>
      <c r="B13" s="441">
        <f>'FFCRA C1'!Q13+'FFCRA C2'!Q13</f>
        <v>0</v>
      </c>
      <c r="C13" s="441">
        <v>0</v>
      </c>
      <c r="D13" s="441">
        <v>0</v>
      </c>
      <c r="E13" s="441">
        <v>0</v>
      </c>
      <c r="F13" s="441">
        <v>0</v>
      </c>
      <c r="G13" s="441">
        <v>0</v>
      </c>
      <c r="H13" s="441">
        <v>0</v>
      </c>
      <c r="I13" s="441">
        <f>'FFCRA C1'!Y13+'FFCRA C2'!Y13</f>
        <v>0</v>
      </c>
      <c r="J13" s="435">
        <f t="shared" si="0"/>
        <v>0</v>
      </c>
    </row>
    <row r="14" spans="1:10" ht="26.1" customHeight="1">
      <c r="A14" s="438" t="s">
        <v>413</v>
      </c>
      <c r="B14" s="441">
        <f>'FFCRA C1'!Q14+'FFCRA C2'!Q14</f>
        <v>0</v>
      </c>
      <c r="C14" s="441">
        <v>0</v>
      </c>
      <c r="D14" s="441">
        <v>0</v>
      </c>
      <c r="E14" s="441">
        <v>0</v>
      </c>
      <c r="F14" s="441">
        <v>0</v>
      </c>
      <c r="G14" s="441">
        <v>0</v>
      </c>
      <c r="H14" s="441">
        <v>0</v>
      </c>
      <c r="I14" s="441">
        <f>'FFCRA C1'!Y14+'FFCRA C2'!Y14</f>
        <v>0</v>
      </c>
      <c r="J14" s="435">
        <f t="shared" si="0"/>
        <v>0</v>
      </c>
    </row>
    <row r="15" spans="1:10" ht="26.1" customHeight="1">
      <c r="A15" s="438" t="s">
        <v>1234</v>
      </c>
      <c r="B15" s="441">
        <f>'FFCRA C1'!Q15+'FFCRA C2'!Q15</f>
        <v>0</v>
      </c>
      <c r="C15" s="441">
        <v>0</v>
      </c>
      <c r="D15" s="441">
        <v>0</v>
      </c>
      <c r="E15" s="441">
        <v>0</v>
      </c>
      <c r="F15" s="441">
        <v>0</v>
      </c>
      <c r="G15" s="441">
        <v>0</v>
      </c>
      <c r="H15" s="441">
        <v>0</v>
      </c>
      <c r="I15" s="441">
        <f>'FFCRA C1'!Y15+'FFCRA C2'!Y15</f>
        <v>0</v>
      </c>
      <c r="J15" s="435">
        <f t="shared" si="0"/>
        <v>0</v>
      </c>
    </row>
    <row r="16" spans="1:10" ht="26.1" customHeight="1">
      <c r="A16" s="438" t="s">
        <v>1235</v>
      </c>
      <c r="B16" s="441">
        <f>'FFCRA C1'!Q16+'FFCRA C2'!Q16</f>
        <v>0</v>
      </c>
      <c r="C16" s="441">
        <v>0</v>
      </c>
      <c r="D16" s="441">
        <v>0</v>
      </c>
      <c r="E16" s="441">
        <v>0</v>
      </c>
      <c r="F16" s="441">
        <v>0</v>
      </c>
      <c r="G16" s="441">
        <v>0</v>
      </c>
      <c r="H16" s="441">
        <v>0</v>
      </c>
      <c r="I16" s="441">
        <f>'FFCRA C1'!Y16+'FFCRA C2'!Y16</f>
        <v>0</v>
      </c>
      <c r="J16" s="435">
        <f t="shared" si="0"/>
        <v>0</v>
      </c>
    </row>
    <row r="17" spans="1:10" ht="26.1" customHeight="1">
      <c r="A17" s="438" t="s">
        <v>480</v>
      </c>
      <c r="B17" s="441">
        <f>'FFCRA C1'!Q17+'FFCRA C2'!Q17</f>
        <v>0</v>
      </c>
      <c r="C17" s="441">
        <v>0</v>
      </c>
      <c r="D17" s="441">
        <v>0</v>
      </c>
      <c r="E17" s="441">
        <v>0</v>
      </c>
      <c r="F17" s="441">
        <v>0</v>
      </c>
      <c r="G17" s="441">
        <v>0</v>
      </c>
      <c r="H17" s="441">
        <v>0</v>
      </c>
      <c r="I17" s="441">
        <f>'FFCRA C1'!Y17+'FFCRA C2'!Y17</f>
        <v>0</v>
      </c>
      <c r="J17" s="435">
        <f t="shared" si="0"/>
        <v>0</v>
      </c>
    </row>
    <row r="18" spans="1:10" ht="26.1" customHeight="1">
      <c r="A18" s="438" t="s">
        <v>504</v>
      </c>
      <c r="B18" s="441">
        <f>'FFCRA C1'!Q18+'FFCRA C2'!Q18</f>
        <v>0</v>
      </c>
      <c r="C18" s="441">
        <v>0</v>
      </c>
      <c r="D18" s="441">
        <v>0</v>
      </c>
      <c r="E18" s="441">
        <v>0</v>
      </c>
      <c r="F18" s="441">
        <v>0</v>
      </c>
      <c r="G18" s="441">
        <v>0</v>
      </c>
      <c r="H18" s="441">
        <v>0</v>
      </c>
      <c r="I18" s="441">
        <f>'FFCRA C1'!Y18+'FFCRA C2'!Y18</f>
        <v>0</v>
      </c>
      <c r="J18" s="435">
        <f t="shared" si="0"/>
        <v>0</v>
      </c>
    </row>
    <row r="19" spans="1:10" ht="26.1" customHeight="1">
      <c r="A19" s="438" t="s">
        <v>1236</v>
      </c>
      <c r="B19" s="441">
        <f>'FFCRA C1'!Q19+'FFCRA C2'!Q19</f>
        <v>0</v>
      </c>
      <c r="C19" s="441">
        <v>0</v>
      </c>
      <c r="D19" s="441">
        <v>0</v>
      </c>
      <c r="E19" s="441">
        <v>0</v>
      </c>
      <c r="F19" s="441">
        <v>0</v>
      </c>
      <c r="G19" s="441">
        <v>0</v>
      </c>
      <c r="H19" s="441">
        <v>0</v>
      </c>
      <c r="I19" s="441">
        <f>'FFCRA C1'!Y19+'FFCRA C2'!Y19</f>
        <v>0</v>
      </c>
      <c r="J19" s="435">
        <f t="shared" si="0"/>
        <v>0</v>
      </c>
    </row>
    <row r="20" spans="1:10" ht="26.1" customHeight="1">
      <c r="A20" s="438" t="s">
        <v>509</v>
      </c>
      <c r="B20" s="441">
        <f>'FFCRA C1'!Q20+'FFCRA C2'!Q20</f>
        <v>0</v>
      </c>
      <c r="C20" s="441">
        <v>0</v>
      </c>
      <c r="D20" s="441">
        <v>0</v>
      </c>
      <c r="E20" s="441">
        <v>0</v>
      </c>
      <c r="F20" s="441">
        <v>0</v>
      </c>
      <c r="G20" s="441">
        <v>0</v>
      </c>
      <c r="H20" s="441">
        <v>0</v>
      </c>
      <c r="I20" s="441">
        <f>'FFCRA C1'!Y20+'FFCRA C2'!Y20</f>
        <v>0</v>
      </c>
      <c r="J20" s="435">
        <f t="shared" si="0"/>
        <v>0</v>
      </c>
    </row>
    <row r="21" spans="1:10" ht="26.1" customHeight="1">
      <c r="A21" s="438" t="s">
        <v>1237</v>
      </c>
      <c r="B21" s="441">
        <f>'FFCRA C1'!Q21+'FFCRA C2'!Q21</f>
        <v>0</v>
      </c>
      <c r="C21" s="441">
        <v>0</v>
      </c>
      <c r="D21" s="441">
        <v>0</v>
      </c>
      <c r="E21" s="441">
        <v>0</v>
      </c>
      <c r="F21" s="441">
        <v>0</v>
      </c>
      <c r="G21" s="441">
        <v>0</v>
      </c>
      <c r="H21" s="441">
        <v>0</v>
      </c>
      <c r="I21" s="441">
        <f>'FFCRA C1'!Y21+'FFCRA C2'!Y21</f>
        <v>0</v>
      </c>
      <c r="J21" s="435">
        <f t="shared" si="0"/>
        <v>0</v>
      </c>
    </row>
    <row r="22" spans="1:10" ht="26.1" customHeight="1">
      <c r="A22" s="438" t="s">
        <v>1238</v>
      </c>
      <c r="B22" s="441">
        <f>'FFCRA C1'!Q22+'FFCRA C2'!Q22</f>
        <v>0</v>
      </c>
      <c r="C22" s="441">
        <v>0</v>
      </c>
      <c r="D22" s="441">
        <v>0</v>
      </c>
      <c r="E22" s="441">
        <v>0</v>
      </c>
      <c r="F22" s="441">
        <v>0</v>
      </c>
      <c r="G22" s="441">
        <v>0</v>
      </c>
      <c r="H22" s="441">
        <v>0</v>
      </c>
      <c r="I22" s="441">
        <f>'FFCRA C1'!Y22+'FFCRA C2'!Y22</f>
        <v>0</v>
      </c>
      <c r="J22" s="435">
        <f t="shared" si="0"/>
        <v>0</v>
      </c>
    </row>
    <row r="23" spans="1:10" ht="26.1" customHeight="1">
      <c r="A23" s="438" t="s">
        <v>1239</v>
      </c>
      <c r="B23" s="441">
        <f>'FFCRA C1'!Q23+'FFCRA C2'!Q23</f>
        <v>0</v>
      </c>
      <c r="C23" s="441">
        <v>0</v>
      </c>
      <c r="D23" s="441">
        <v>0</v>
      </c>
      <c r="E23" s="441">
        <v>0</v>
      </c>
      <c r="F23" s="441">
        <v>0</v>
      </c>
      <c r="G23" s="441">
        <v>0</v>
      </c>
      <c r="H23" s="441">
        <v>0</v>
      </c>
      <c r="I23" s="441">
        <f>'FFCRA C1'!Y23+'FFCRA C2'!Y23</f>
        <v>0</v>
      </c>
      <c r="J23" s="435">
        <f t="shared" si="0"/>
        <v>0</v>
      </c>
    </row>
    <row r="24" spans="1:10" ht="26.1" customHeight="1">
      <c r="A24" s="438" t="s">
        <v>1240</v>
      </c>
      <c r="B24" s="441">
        <f>'FFCRA C1'!Q24+'FFCRA C2'!Q24</f>
        <v>0</v>
      </c>
      <c r="C24" s="441">
        <v>0</v>
      </c>
      <c r="D24" s="441">
        <v>0</v>
      </c>
      <c r="E24" s="441">
        <v>0</v>
      </c>
      <c r="F24" s="441">
        <v>0</v>
      </c>
      <c r="G24" s="441">
        <v>0</v>
      </c>
      <c r="H24" s="441">
        <v>0</v>
      </c>
      <c r="I24" s="441">
        <f>'FFCRA C1'!Y24+'FFCRA C2'!Y24</f>
        <v>0</v>
      </c>
      <c r="J24" s="435">
        <f t="shared" si="0"/>
        <v>0</v>
      </c>
    </row>
    <row r="25" spans="1:10" ht="26.1" customHeight="1">
      <c r="A25" s="438" t="s">
        <v>574</v>
      </c>
      <c r="B25" s="441">
        <f>'FFCRA C1'!Q25+'FFCRA C2'!Q25</f>
        <v>0</v>
      </c>
      <c r="C25" s="441">
        <v>0</v>
      </c>
      <c r="D25" s="441">
        <v>0</v>
      </c>
      <c r="E25" s="441">
        <v>0</v>
      </c>
      <c r="F25" s="441">
        <v>0</v>
      </c>
      <c r="G25" s="441">
        <v>0</v>
      </c>
      <c r="H25" s="441">
        <v>0</v>
      </c>
      <c r="I25" s="441">
        <f>'FFCRA C1'!Y25+'FFCRA C2'!Y25</f>
        <v>0</v>
      </c>
      <c r="J25" s="435">
        <f t="shared" si="0"/>
        <v>0</v>
      </c>
    </row>
    <row r="26" spans="1:10" ht="26.1" customHeight="1">
      <c r="A26" s="438" t="s">
        <v>578</v>
      </c>
      <c r="B26" s="441">
        <f>'FFCRA C1'!Q26+'FFCRA C2'!Q26</f>
        <v>0</v>
      </c>
      <c r="C26" s="441">
        <v>0</v>
      </c>
      <c r="D26" s="441">
        <v>0</v>
      </c>
      <c r="E26" s="441">
        <v>0</v>
      </c>
      <c r="F26" s="441">
        <v>0</v>
      </c>
      <c r="G26" s="441">
        <v>0</v>
      </c>
      <c r="H26" s="441">
        <v>0</v>
      </c>
      <c r="I26" s="441">
        <f>'FFCRA C1'!Y26+'FFCRA C2'!Y26</f>
        <v>0</v>
      </c>
      <c r="J26" s="435">
        <f t="shared" si="0"/>
        <v>0</v>
      </c>
    </row>
    <row r="27" spans="1:10" ht="26.1" customHeight="1">
      <c r="A27" s="438" t="s">
        <v>799</v>
      </c>
      <c r="B27" s="441">
        <f>'FFCRA C1'!Q27+'FFCRA C2'!Q27</f>
        <v>0</v>
      </c>
      <c r="C27" s="441">
        <v>0</v>
      </c>
      <c r="D27" s="441">
        <v>0</v>
      </c>
      <c r="E27" s="441">
        <v>0</v>
      </c>
      <c r="F27" s="441">
        <v>0</v>
      </c>
      <c r="G27" s="441">
        <v>0</v>
      </c>
      <c r="H27" s="441">
        <v>0</v>
      </c>
      <c r="I27" s="441">
        <f>'FFCRA C1'!Y27+'FFCRA C2'!Y27</f>
        <v>0</v>
      </c>
      <c r="J27" s="435">
        <f t="shared" si="0"/>
        <v>0</v>
      </c>
    </row>
    <row r="28" spans="1:10" ht="26.1" customHeight="1">
      <c r="A28" s="438" t="s">
        <v>584</v>
      </c>
      <c r="B28" s="441">
        <f>'FFCRA C1'!Q28+'FFCRA C2'!Q28</f>
        <v>0</v>
      </c>
      <c r="C28" s="441">
        <v>0</v>
      </c>
      <c r="D28" s="441">
        <v>0</v>
      </c>
      <c r="E28" s="441">
        <v>0</v>
      </c>
      <c r="F28" s="441">
        <v>0</v>
      </c>
      <c r="G28" s="441">
        <v>0</v>
      </c>
      <c r="H28" s="441">
        <v>0</v>
      </c>
      <c r="I28" s="441">
        <f>'FFCRA C1'!Y28+'FFCRA C2'!Y28</f>
        <v>0</v>
      </c>
      <c r="J28" s="435">
        <f t="shared" si="0"/>
        <v>0</v>
      </c>
    </row>
    <row r="29" spans="1:10" ht="26.1" customHeight="1">
      <c r="A29" s="438" t="s">
        <v>1241</v>
      </c>
      <c r="B29" s="441">
        <f>'FFCRA C1'!Q29+'FFCRA C2'!Q29</f>
        <v>0</v>
      </c>
      <c r="C29" s="441">
        <v>0</v>
      </c>
      <c r="D29" s="441">
        <v>0</v>
      </c>
      <c r="E29" s="441">
        <v>0</v>
      </c>
      <c r="F29" s="441">
        <v>0</v>
      </c>
      <c r="G29" s="441">
        <v>0</v>
      </c>
      <c r="H29" s="441">
        <v>0</v>
      </c>
      <c r="I29" s="441">
        <f>'FFCRA C1'!Y29+'FFCRA C2'!Y29</f>
        <v>0</v>
      </c>
      <c r="J29" s="435">
        <f t="shared" si="0"/>
        <v>0</v>
      </c>
    </row>
    <row r="30" spans="1:10" ht="26.1" customHeight="1">
      <c r="A30" s="438" t="s">
        <v>592</v>
      </c>
      <c r="B30" s="441">
        <f>'FFCRA C1'!Q30+'FFCRA C2'!Q30</f>
        <v>0</v>
      </c>
      <c r="C30" s="441">
        <v>0</v>
      </c>
      <c r="D30" s="441">
        <v>0</v>
      </c>
      <c r="E30" s="441">
        <v>0</v>
      </c>
      <c r="F30" s="441">
        <v>0</v>
      </c>
      <c r="G30" s="441">
        <v>0</v>
      </c>
      <c r="H30" s="441">
        <v>0</v>
      </c>
      <c r="I30" s="441">
        <f>'FFCRA C1'!Y30+'FFCRA C2'!Y30</f>
        <v>0</v>
      </c>
      <c r="J30" s="435">
        <f t="shared" si="0"/>
        <v>0</v>
      </c>
    </row>
    <row r="31" spans="1:10" ht="26.1" customHeight="1">
      <c r="A31" s="438" t="s">
        <v>1100</v>
      </c>
      <c r="B31" s="441">
        <f>'FFCRA C1'!Q31+'FFCRA C2'!Q31</f>
        <v>0</v>
      </c>
      <c r="C31" s="441">
        <v>0</v>
      </c>
      <c r="D31" s="441">
        <v>0</v>
      </c>
      <c r="E31" s="441">
        <v>0</v>
      </c>
      <c r="F31" s="441">
        <v>0</v>
      </c>
      <c r="G31" s="441">
        <v>0</v>
      </c>
      <c r="H31" s="441">
        <v>0</v>
      </c>
      <c r="I31" s="441">
        <f>'FFCRA C1'!Y31+'FFCRA C2'!Y31</f>
        <v>0</v>
      </c>
      <c r="J31" s="435">
        <f t="shared" si="0"/>
        <v>0</v>
      </c>
    </row>
    <row r="32" spans="1:10" ht="26.1" customHeight="1">
      <c r="A32" s="438" t="s">
        <v>750</v>
      </c>
      <c r="B32" s="441">
        <f>'FFCRA C1'!Q32+'FFCRA C2'!Q32</f>
        <v>0</v>
      </c>
      <c r="C32" s="441">
        <v>0</v>
      </c>
      <c r="D32" s="441">
        <v>0</v>
      </c>
      <c r="E32" s="441">
        <v>0</v>
      </c>
      <c r="F32" s="441">
        <v>0</v>
      </c>
      <c r="G32" s="441">
        <v>0</v>
      </c>
      <c r="H32" s="441">
        <v>0</v>
      </c>
      <c r="I32" s="441">
        <f>'FFCRA C1'!Y32+'FFCRA C2'!Y32</f>
        <v>0</v>
      </c>
      <c r="J32" s="435">
        <f t="shared" si="0"/>
        <v>0</v>
      </c>
    </row>
    <row r="33" spans="1:10" ht="26.1" customHeight="1">
      <c r="A33" s="438" t="s">
        <v>1242</v>
      </c>
      <c r="B33" s="441">
        <f>'FFCRA C1'!Q33+'FFCRA C2'!Q33</f>
        <v>0</v>
      </c>
      <c r="C33" s="441">
        <v>0</v>
      </c>
      <c r="D33" s="441">
        <v>0</v>
      </c>
      <c r="E33" s="441">
        <v>0</v>
      </c>
      <c r="F33" s="441">
        <v>0</v>
      </c>
      <c r="G33" s="441">
        <v>0</v>
      </c>
      <c r="H33" s="441">
        <v>0</v>
      </c>
      <c r="I33" s="441">
        <f>'FFCRA C1'!Y33+'FFCRA C2'!Y33</f>
        <v>0</v>
      </c>
      <c r="J33" s="435">
        <f t="shared" si="0"/>
        <v>0</v>
      </c>
    </row>
    <row r="34" spans="1:10" ht="26.1" customHeight="1">
      <c r="A34" s="438" t="s">
        <v>767</v>
      </c>
      <c r="B34" s="441">
        <f>'FFCRA C1'!Q34+'FFCRA C2'!Q34</f>
        <v>0</v>
      </c>
      <c r="C34" s="441">
        <v>0</v>
      </c>
      <c r="D34" s="441">
        <v>0</v>
      </c>
      <c r="E34" s="441">
        <v>0</v>
      </c>
      <c r="F34" s="441">
        <v>0</v>
      </c>
      <c r="G34" s="441">
        <v>0</v>
      </c>
      <c r="H34" s="441">
        <v>0</v>
      </c>
      <c r="I34" s="441">
        <f>'FFCRA C1'!Y34+'FFCRA C2'!Y34</f>
        <v>0</v>
      </c>
      <c r="J34" s="435">
        <f t="shared" si="0"/>
        <v>0</v>
      </c>
    </row>
    <row r="35" spans="1:10" ht="26.1" customHeight="1">
      <c r="A35" s="438" t="s">
        <v>771</v>
      </c>
      <c r="B35" s="441">
        <f>'FFCRA C1'!Q35+'FFCRA C2'!Q35</f>
        <v>0</v>
      </c>
      <c r="C35" s="441">
        <v>0</v>
      </c>
      <c r="D35" s="441">
        <v>0</v>
      </c>
      <c r="E35" s="441">
        <v>0</v>
      </c>
      <c r="F35" s="441">
        <v>0</v>
      </c>
      <c r="G35" s="441">
        <v>0</v>
      </c>
      <c r="H35" s="441">
        <v>0</v>
      </c>
      <c r="I35" s="441">
        <f>'FFCRA C1'!Y35+'FFCRA C2'!Y35</f>
        <v>0</v>
      </c>
      <c r="J35" s="435">
        <f t="shared" si="0"/>
        <v>0</v>
      </c>
    </row>
    <row r="36" spans="1:10" ht="26.1" customHeight="1">
      <c r="A36" s="438" t="s">
        <v>773</v>
      </c>
      <c r="B36" s="441">
        <f>'FFCRA C1'!Q36+'FFCRA C2'!Q36</f>
        <v>0</v>
      </c>
      <c r="C36" s="441">
        <v>0</v>
      </c>
      <c r="D36" s="441">
        <v>0</v>
      </c>
      <c r="E36" s="441">
        <v>0</v>
      </c>
      <c r="F36" s="441">
        <v>0</v>
      </c>
      <c r="G36" s="441">
        <v>0</v>
      </c>
      <c r="H36" s="441">
        <v>0</v>
      </c>
      <c r="I36" s="441">
        <f>'FFCRA C1'!Y36+'FFCRA C2'!Y36</f>
        <v>0</v>
      </c>
      <c r="J36" s="435">
        <f t="shared" si="0"/>
        <v>0</v>
      </c>
    </row>
    <row r="37" spans="1:10" ht="26.1" customHeight="1">
      <c r="A37" s="438" t="s">
        <v>1243</v>
      </c>
      <c r="B37" s="441">
        <f>'FFCRA C1'!Q37+'FFCRA C2'!Q37</f>
        <v>0</v>
      </c>
      <c r="C37" s="441">
        <v>0</v>
      </c>
      <c r="D37" s="441">
        <v>0</v>
      </c>
      <c r="E37" s="441">
        <v>0</v>
      </c>
      <c r="F37" s="441">
        <v>0</v>
      </c>
      <c r="G37" s="441">
        <v>0</v>
      </c>
      <c r="H37" s="441">
        <v>0</v>
      </c>
      <c r="I37" s="441">
        <f>'FFCRA C1'!Y37+'FFCRA C2'!Y37</f>
        <v>0</v>
      </c>
      <c r="J37" s="435">
        <f t="shared" si="0"/>
        <v>0</v>
      </c>
    </row>
    <row r="38" spans="1:10" ht="26.1" customHeight="1">
      <c r="A38" s="438" t="s">
        <v>1244</v>
      </c>
      <c r="B38" s="441">
        <f>'FFCRA C1'!Q38+'FFCRA C2'!Q38</f>
        <v>0</v>
      </c>
      <c r="C38" s="441">
        <v>0</v>
      </c>
      <c r="D38" s="441">
        <v>0</v>
      </c>
      <c r="E38" s="441">
        <v>0</v>
      </c>
      <c r="F38" s="441">
        <v>0</v>
      </c>
      <c r="G38" s="441">
        <v>0</v>
      </c>
      <c r="H38" s="441">
        <v>0</v>
      </c>
      <c r="I38" s="441">
        <f>'FFCRA C1'!Y38+'FFCRA C2'!Y38</f>
        <v>0</v>
      </c>
      <c r="J38" s="435">
        <f t="shared" si="0"/>
        <v>0</v>
      </c>
    </row>
    <row r="39" spans="1:10" ht="26.1" customHeight="1">
      <c r="A39" s="439" t="s">
        <v>844</v>
      </c>
      <c r="B39" s="442">
        <f>'FFCRA C1'!Q39+'FFCRA C2'!Q39</f>
        <v>0</v>
      </c>
      <c r="C39" s="442">
        <v>0</v>
      </c>
      <c r="D39" s="442">
        <v>0</v>
      </c>
      <c r="E39" s="442">
        <v>0</v>
      </c>
      <c r="F39" s="442">
        <v>0</v>
      </c>
      <c r="G39" s="442">
        <v>0</v>
      </c>
      <c r="H39" s="442">
        <v>0</v>
      </c>
      <c r="I39" s="442">
        <f>'FFCRA C1'!Y39+'FFCRA C2'!Y39</f>
        <v>0</v>
      </c>
      <c r="J39" s="435">
        <f t="shared" si="0"/>
        <v>0</v>
      </c>
    </row>
    <row r="40" spans="1:10" ht="26.1" customHeight="1">
      <c r="A40" s="439" t="s">
        <v>849</v>
      </c>
      <c r="B40" s="442">
        <f>'FFCRA C1'!Q40+'FFCRA C2'!Q40</f>
        <v>0</v>
      </c>
      <c r="C40" s="442">
        <v>0</v>
      </c>
      <c r="D40" s="442">
        <v>0</v>
      </c>
      <c r="E40" s="442">
        <v>0</v>
      </c>
      <c r="F40" s="442">
        <v>0</v>
      </c>
      <c r="G40" s="442">
        <v>0</v>
      </c>
      <c r="H40" s="442">
        <v>0</v>
      </c>
      <c r="I40" s="442">
        <f>'FFCRA C1'!Y40+'FFCRA C2'!Y40</f>
        <v>0</v>
      </c>
      <c r="J40" s="435">
        <f t="shared" si="0"/>
        <v>0</v>
      </c>
    </row>
    <row r="41" spans="1:10" ht="26.1" customHeight="1">
      <c r="A41" s="439" t="s">
        <v>859</v>
      </c>
      <c r="B41" s="442">
        <f>'FFCRA C1'!Q41+'FFCRA C2'!Q41</f>
        <v>0</v>
      </c>
      <c r="C41" s="442">
        <v>0</v>
      </c>
      <c r="D41" s="442">
        <v>0</v>
      </c>
      <c r="E41" s="442">
        <v>0</v>
      </c>
      <c r="F41" s="442">
        <v>0</v>
      </c>
      <c r="G41" s="442">
        <v>0</v>
      </c>
      <c r="H41" s="442">
        <v>0</v>
      </c>
      <c r="I41" s="442">
        <f>'FFCRA C1'!Y41+'FFCRA C2'!Y41</f>
        <v>0</v>
      </c>
      <c r="J41" s="435">
        <f t="shared" si="0"/>
        <v>0</v>
      </c>
    </row>
    <row r="42" spans="1:10" ht="26.1" customHeight="1">
      <c r="A42" s="439" t="s">
        <v>871</v>
      </c>
      <c r="B42" s="442">
        <f>'FFCRA C1'!Q42+'FFCRA C2'!Q42</f>
        <v>0</v>
      </c>
      <c r="C42" s="442">
        <v>0</v>
      </c>
      <c r="D42" s="442">
        <v>0</v>
      </c>
      <c r="E42" s="442">
        <v>0</v>
      </c>
      <c r="F42" s="442">
        <v>0</v>
      </c>
      <c r="G42" s="442">
        <v>0</v>
      </c>
      <c r="H42" s="442">
        <v>0</v>
      </c>
      <c r="I42" s="442">
        <f>'FFCRA C1'!Y42+'FFCRA C2'!Y42</f>
        <v>0</v>
      </c>
      <c r="J42" s="435">
        <f t="shared" si="0"/>
        <v>0</v>
      </c>
    </row>
    <row r="43" spans="1:10" ht="26.1" customHeight="1">
      <c r="A43" s="439" t="s">
        <v>1245</v>
      </c>
      <c r="B43" s="442">
        <f>'FFCRA C1'!Q43+'FFCRA C2'!Q43</f>
        <v>0</v>
      </c>
      <c r="C43" s="442">
        <v>0</v>
      </c>
      <c r="D43" s="442">
        <v>0</v>
      </c>
      <c r="E43" s="442">
        <v>0</v>
      </c>
      <c r="F43" s="442">
        <v>0</v>
      </c>
      <c r="G43" s="442">
        <v>0</v>
      </c>
      <c r="H43" s="442">
        <v>0</v>
      </c>
      <c r="I43" s="442">
        <f>'FFCRA C1'!Y43+'FFCRA C2'!Y43</f>
        <v>0</v>
      </c>
      <c r="J43" s="435">
        <f t="shared" si="0"/>
        <v>0</v>
      </c>
    </row>
    <row r="44" spans="1:10" ht="26.1" customHeight="1">
      <c r="A44" s="439" t="s">
        <v>1246</v>
      </c>
      <c r="B44" s="442">
        <f>'FFCRA C1'!Q44+'FFCRA C2'!Q44</f>
        <v>0</v>
      </c>
      <c r="C44" s="442">
        <v>0</v>
      </c>
      <c r="D44" s="442">
        <v>0</v>
      </c>
      <c r="E44" s="442">
        <v>0</v>
      </c>
      <c r="F44" s="442">
        <v>0</v>
      </c>
      <c r="G44" s="442">
        <v>0</v>
      </c>
      <c r="H44" s="442">
        <v>0</v>
      </c>
      <c r="I44" s="442">
        <f>'FFCRA C1'!Y44+'FFCRA C2'!Y44</f>
        <v>0</v>
      </c>
      <c r="J44" s="435">
        <f t="shared" si="0"/>
        <v>0</v>
      </c>
    </row>
    <row r="45" spans="1:10" ht="26.1" customHeight="1">
      <c r="A45" s="439" t="s">
        <v>1247</v>
      </c>
      <c r="B45" s="442">
        <f>'FFCRA C1'!Q45+'FFCRA C2'!Q45</f>
        <v>0</v>
      </c>
      <c r="C45" s="442">
        <v>0</v>
      </c>
      <c r="D45" s="442">
        <v>0</v>
      </c>
      <c r="E45" s="442">
        <v>0</v>
      </c>
      <c r="F45" s="442">
        <v>0</v>
      </c>
      <c r="G45" s="442">
        <v>0</v>
      </c>
      <c r="H45" s="442">
        <v>0</v>
      </c>
      <c r="I45" s="442">
        <f>'FFCRA C1'!Y45+'FFCRA C2'!Y45</f>
        <v>0</v>
      </c>
      <c r="J45" s="435">
        <f t="shared" si="0"/>
        <v>0</v>
      </c>
    </row>
    <row r="46" spans="1:10" ht="26.1" customHeight="1">
      <c r="A46" s="439" t="s">
        <v>902</v>
      </c>
      <c r="B46" s="442">
        <f>'FFCRA C1'!Q46+'FFCRA C2'!Q46</f>
        <v>0</v>
      </c>
      <c r="C46" s="442">
        <v>0</v>
      </c>
      <c r="D46" s="442">
        <v>0</v>
      </c>
      <c r="E46" s="442">
        <v>0</v>
      </c>
      <c r="F46" s="442">
        <v>0</v>
      </c>
      <c r="G46" s="442">
        <v>0</v>
      </c>
      <c r="H46" s="442">
        <v>0</v>
      </c>
      <c r="I46" s="442">
        <f>'FFCRA C1'!Y46+'FFCRA C2'!Y46</f>
        <v>0</v>
      </c>
      <c r="J46" s="435">
        <f t="shared" si="0"/>
        <v>0</v>
      </c>
    </row>
    <row r="47" spans="1:10" ht="26.1" customHeight="1">
      <c r="A47" s="439" t="s">
        <v>1248</v>
      </c>
      <c r="B47" s="442">
        <f>'FFCRA C1'!Q47+'FFCRA C2'!Q47</f>
        <v>0</v>
      </c>
      <c r="C47" s="442">
        <v>0</v>
      </c>
      <c r="D47" s="442">
        <v>0</v>
      </c>
      <c r="E47" s="442">
        <v>0</v>
      </c>
      <c r="F47" s="442">
        <v>0</v>
      </c>
      <c r="G47" s="442">
        <v>0</v>
      </c>
      <c r="H47" s="442">
        <v>0</v>
      </c>
      <c r="I47" s="442">
        <f>'FFCRA C1'!Y47+'FFCRA C2'!Y47</f>
        <v>0</v>
      </c>
      <c r="J47" s="435">
        <f t="shared" si="0"/>
        <v>0</v>
      </c>
    </row>
    <row r="48" spans="1:10" ht="26.1" customHeight="1">
      <c r="A48" s="439" t="s">
        <v>917</v>
      </c>
      <c r="B48" s="442">
        <f>'FFCRA C1'!Q48+'FFCRA C2'!Q48</f>
        <v>0</v>
      </c>
      <c r="C48" s="442">
        <v>0</v>
      </c>
      <c r="D48" s="442">
        <v>0</v>
      </c>
      <c r="E48" s="442">
        <v>0</v>
      </c>
      <c r="F48" s="442">
        <v>0</v>
      </c>
      <c r="G48" s="442">
        <v>0</v>
      </c>
      <c r="H48" s="442">
        <v>0</v>
      </c>
      <c r="I48" s="442">
        <f>'FFCRA C1'!Y48+'FFCRA C2'!Y48</f>
        <v>0</v>
      </c>
      <c r="J48" s="435">
        <f t="shared" si="0"/>
        <v>0</v>
      </c>
    </row>
    <row r="49" spans="1:10" ht="26.1" customHeight="1">
      <c r="A49" s="415" t="s">
        <v>1101</v>
      </c>
      <c r="B49" s="435">
        <f t="shared" ref="B49:J49" si="1">+SUM(B7:B48)</f>
        <v>0</v>
      </c>
      <c r="C49" s="435">
        <f t="shared" si="1"/>
        <v>0</v>
      </c>
      <c r="D49" s="435">
        <f t="shared" si="1"/>
        <v>0</v>
      </c>
      <c r="E49" s="435">
        <f t="shared" si="1"/>
        <v>0</v>
      </c>
      <c r="F49" s="435">
        <f t="shared" si="1"/>
        <v>0</v>
      </c>
      <c r="G49" s="435">
        <f t="shared" si="1"/>
        <v>0</v>
      </c>
      <c r="H49" s="435">
        <f t="shared" si="1"/>
        <v>0</v>
      </c>
      <c r="I49" s="435">
        <f t="shared" si="1"/>
        <v>0</v>
      </c>
      <c r="J49" s="435">
        <f t="shared" si="1"/>
        <v>0</v>
      </c>
    </row>
    <row r="50" spans="1:10">
      <c r="B50" s="132"/>
      <c r="C50" s="132"/>
      <c r="D50" s="132"/>
      <c r="E50" s="132"/>
      <c r="F50" s="132"/>
      <c r="G50" s="132"/>
      <c r="H50" s="132"/>
      <c r="I50" s="132"/>
      <c r="J50" s="132"/>
    </row>
    <row r="52" spans="1:10">
      <c r="A52" s="223" t="s">
        <v>1308</v>
      </c>
    </row>
    <row r="53" spans="1:10">
      <c r="A53" s="224" t="s">
        <v>1309</v>
      </c>
    </row>
  </sheetData>
  <sheetProtection algorithmName="SHA-512" hashValue="cGfOZJIh59+atIOWo0G4YxLAQzBbcg/JL5UKAa4Kt92M1jLFTb6sAlhvb+teiKfKa6D0qgtwW+bruEI+JFOgGg==" saltValue="aK9eUiLD/9omEd0fDw1P/g==" spinCount="100000" sheet="1" objects="1" scenarios="1"/>
  <conditionalFormatting sqref="D1">
    <cfRule type="containsText" dxfId="20" priority="3" operator="containsText" text="Errors">
      <formula>NOT(ISERROR(SEARCH("Errors",D1)))</formula>
    </cfRule>
  </conditionalFormatting>
  <dataValidations count="3">
    <dataValidation type="whole" allowBlank="1" showInputMessage="1" showErrorMessage="1" errorTitle="Data Validation" error="Please enter a whole number between 0 and 2147483647." sqref="J7:J48 B49:J49" xr:uid="{AA557EDA-E73F-4B2F-83CC-05A08A126C3D}">
      <formula1>0</formula1>
      <formula2>10000000000</formula2>
    </dataValidation>
    <dataValidation type="whole" allowBlank="1" showInputMessage="1" showErrorMessage="1" errorTitle="Data Validation" error="Please enter a whole number between 0 and 2147483647." sqref="B7:I48" xr:uid="{0FA6F793-3057-41E1-8630-A46127EE5599}">
      <formula1>0</formula1>
      <formula2>2147483647</formula2>
    </dataValidation>
    <dataValidation type="list" showInputMessage="1" showErrorMessage="1" sqref="A2" xr:uid="{9BCFB86C-A133-4646-8168-0A2F0C323C15}">
      <formula1>CAU</formula1>
    </dataValidation>
  </dataValidation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1D35-E22B-4C6A-A60A-2E043AC09326}">
  <sheetPr>
    <tabColor theme="8" tint="0.39997558519241921"/>
  </sheetPr>
  <dimension ref="A1:J53"/>
  <sheetViews>
    <sheetView workbookViewId="0">
      <pane xSplit="1" ySplit="6" topLeftCell="B7" activePane="bottomRight" state="frozen"/>
      <selection activeCell="D14" sqref="D14"/>
      <selection pane="topRight" activeCell="D14" sqref="D14"/>
      <selection pane="bottomLeft" activeCell="D14" sqref="D14"/>
      <selection pane="bottomRight" activeCell="L7" sqref="L7"/>
    </sheetView>
  </sheetViews>
  <sheetFormatPr defaultColWidth="8.88671875" defaultRowHeight="13.2"/>
  <cols>
    <col min="1" max="1" width="30.6640625" style="121" customWidth="1"/>
    <col min="2" max="9" width="15.6640625" style="121" customWidth="1"/>
    <col min="10" max="10" width="20.6640625" style="121" customWidth="1"/>
    <col min="11" max="16384" width="8.88671875" style="121"/>
  </cols>
  <sheetData>
    <row r="1" spans="1:10" ht="13.8" thickBot="1">
      <c r="A1" s="119" t="s">
        <v>1592</v>
      </c>
      <c r="B1" s="216"/>
      <c r="D1" s="122"/>
      <c r="E1" s="122"/>
      <c r="F1" s="122"/>
      <c r="G1" s="122"/>
      <c r="H1" s="122"/>
      <c r="I1" s="122"/>
      <c r="J1" s="122"/>
    </row>
    <row r="2" spans="1:10" ht="16.2" thickBot="1">
      <c r="A2" s="117">
        <f>IIIB!A2</f>
        <v>0</v>
      </c>
      <c r="B2" s="124" t="str">
        <f>IIIB!C2</f>
        <v>January 2021</v>
      </c>
      <c r="D2" s="125" t="str">
        <f ca="1">'FFCRA C1'!G2</f>
        <v>Non-Submission Period</v>
      </c>
      <c r="E2" s="126">
        <f ca="1">'CARES B'!I2+'CARES C2'!I2+'CARES E - Age 60+ or EOD'!I2</f>
        <v>0</v>
      </c>
      <c r="F2" s="122"/>
      <c r="H2" s="217"/>
    </row>
    <row r="3" spans="1:10">
      <c r="A3" s="122"/>
      <c r="B3" s="218"/>
      <c r="C3" s="218"/>
      <c r="D3" s="127" t="s">
        <v>1225</v>
      </c>
      <c r="E3" s="126">
        <f ca="1">'CARES B'!I3+'CARES C2'!I3+'CARES E - Age 60+ or EOD'!I3</f>
        <v>0</v>
      </c>
      <c r="F3" s="218"/>
      <c r="G3" s="218"/>
      <c r="H3" s="218"/>
      <c r="I3" s="122"/>
      <c r="J3" s="122"/>
    </row>
    <row r="4" spans="1:10">
      <c r="A4" s="122"/>
      <c r="B4" s="218"/>
      <c r="C4" s="218"/>
      <c r="D4" s="122"/>
      <c r="E4" s="122"/>
      <c r="F4" s="218"/>
      <c r="G4" s="218"/>
      <c r="H4" s="218"/>
      <c r="I4" s="122"/>
      <c r="J4" s="122"/>
    </row>
    <row r="5" spans="1:10">
      <c r="A5" s="219"/>
      <c r="B5" s="220"/>
      <c r="C5" s="220"/>
      <c r="D5" s="122"/>
      <c r="E5" s="122"/>
      <c r="F5" s="220"/>
      <c r="G5" s="220"/>
      <c r="H5" s="220"/>
      <c r="I5" s="122"/>
      <c r="J5" s="122"/>
    </row>
    <row r="6" spans="1:10" ht="77.099999999999994" customHeight="1">
      <c r="A6" s="60" t="s">
        <v>1226</v>
      </c>
      <c r="B6" s="59" t="s">
        <v>1590</v>
      </c>
      <c r="C6" s="59" t="s">
        <v>1294</v>
      </c>
      <c r="D6" s="59" t="s">
        <v>1295</v>
      </c>
      <c r="E6" s="59" t="s">
        <v>1296</v>
      </c>
      <c r="F6" s="59" t="s">
        <v>1297</v>
      </c>
      <c r="G6" s="59" t="s">
        <v>1298</v>
      </c>
      <c r="H6" s="59" t="s">
        <v>1299</v>
      </c>
      <c r="I6" s="59" t="s">
        <v>1300</v>
      </c>
      <c r="J6" s="59" t="s">
        <v>1301</v>
      </c>
    </row>
    <row r="7" spans="1:10" ht="26.1" customHeight="1">
      <c r="A7" s="438" t="s">
        <v>357</v>
      </c>
      <c r="B7" s="441">
        <f>'CARES B'!Q7+'CARES C2'!Q7+'CARES E - Age 60+ or EOD'!Q7+'CARES E - 18 and under or Disbl'!Q7</f>
        <v>0</v>
      </c>
      <c r="C7" s="441">
        <v>0</v>
      </c>
      <c r="D7" s="441">
        <v>0</v>
      </c>
      <c r="E7" s="441">
        <v>0</v>
      </c>
      <c r="F7" s="441">
        <v>0</v>
      </c>
      <c r="G7" s="441">
        <v>0</v>
      </c>
      <c r="H7" s="441">
        <v>0</v>
      </c>
      <c r="I7" s="441">
        <f>'CARES B'!Y7+'CARES C2'!Y7+'CARES E - Age 60+ or EOD'!Y7+'CARES E - 18 and under or Disbl'!Y7</f>
        <v>0</v>
      </c>
      <c r="J7" s="435">
        <f>B7+C7+D7+F7+G7+H7+I7</f>
        <v>0</v>
      </c>
    </row>
    <row r="8" spans="1:10" ht="26.1" customHeight="1">
      <c r="A8" s="438" t="s">
        <v>360</v>
      </c>
      <c r="B8" s="441">
        <f>'CARES B'!Q8+'CARES C2'!Q8+'CARES E - Age 60+ or EOD'!Q8+'CARES E - 18 and under or Disbl'!Q8</f>
        <v>0</v>
      </c>
      <c r="C8" s="441">
        <v>0</v>
      </c>
      <c r="D8" s="441">
        <v>0</v>
      </c>
      <c r="E8" s="441">
        <v>0</v>
      </c>
      <c r="F8" s="441">
        <v>0</v>
      </c>
      <c r="G8" s="441">
        <v>0</v>
      </c>
      <c r="H8" s="441">
        <v>0</v>
      </c>
      <c r="I8" s="441">
        <f>'CARES B'!Y8+'CARES C2'!Y8+'CARES E - Age 60+ or EOD'!Y8+'CARES E - 18 and under or Disbl'!Y8</f>
        <v>0</v>
      </c>
      <c r="J8" s="435">
        <f t="shared" ref="J8:J48" si="0">B8+C8+D8+F8+G8+H8+I8</f>
        <v>0</v>
      </c>
    </row>
    <row r="9" spans="1:10" ht="26.1" customHeight="1">
      <c r="A9" s="438" t="s">
        <v>368</v>
      </c>
      <c r="B9" s="441">
        <f>'CARES B'!Q9+'CARES C2'!Q9+'CARES E - Age 60+ or EOD'!Q9+'CARES E - 18 and under or Disbl'!Q9</f>
        <v>0</v>
      </c>
      <c r="C9" s="441">
        <v>0</v>
      </c>
      <c r="D9" s="441">
        <v>0</v>
      </c>
      <c r="E9" s="441">
        <v>0</v>
      </c>
      <c r="F9" s="441">
        <v>0</v>
      </c>
      <c r="G9" s="441">
        <v>0</v>
      </c>
      <c r="H9" s="441">
        <v>0</v>
      </c>
      <c r="I9" s="441">
        <f>'CARES B'!Y9+'CARES C2'!Y9+'CARES E - Age 60+ or EOD'!Y9+'CARES E - 18 and under or Disbl'!Y9</f>
        <v>0</v>
      </c>
      <c r="J9" s="435">
        <f t="shared" si="0"/>
        <v>0</v>
      </c>
    </row>
    <row r="10" spans="1:10" ht="26.1" customHeight="1">
      <c r="A10" s="438" t="s">
        <v>376</v>
      </c>
      <c r="B10" s="441">
        <f>'CARES B'!Q10+'CARES C2'!Q10+'CARES E - Age 60+ or EOD'!Q10+'CARES E - 18 and under or Disbl'!Q10</f>
        <v>0</v>
      </c>
      <c r="C10" s="441">
        <v>0</v>
      </c>
      <c r="D10" s="441">
        <v>0</v>
      </c>
      <c r="E10" s="441">
        <v>0</v>
      </c>
      <c r="F10" s="441">
        <v>0</v>
      </c>
      <c r="G10" s="441">
        <v>0</v>
      </c>
      <c r="H10" s="441">
        <v>0</v>
      </c>
      <c r="I10" s="441">
        <f>'CARES B'!Y10+'CARES C2'!Y10+'CARES E - Age 60+ or EOD'!Y10+'CARES E - 18 and under or Disbl'!Y10</f>
        <v>0</v>
      </c>
      <c r="J10" s="435">
        <f t="shared" si="0"/>
        <v>0</v>
      </c>
    </row>
    <row r="11" spans="1:10" ht="26.1" customHeight="1">
      <c r="A11" s="438" t="s">
        <v>1233</v>
      </c>
      <c r="B11" s="441">
        <f>'CARES B'!Q11+'CARES C2'!Q11+'CARES E - Age 60+ or EOD'!Q11+'CARES E - 18 and under or Disbl'!Q11</f>
        <v>0</v>
      </c>
      <c r="C11" s="441">
        <v>0</v>
      </c>
      <c r="D11" s="441">
        <v>0</v>
      </c>
      <c r="E11" s="441">
        <v>0</v>
      </c>
      <c r="F11" s="441">
        <v>0</v>
      </c>
      <c r="G11" s="441">
        <v>0</v>
      </c>
      <c r="H11" s="441">
        <v>0</v>
      </c>
      <c r="I11" s="441">
        <f>'CARES B'!Y11+'CARES C2'!Y11+'CARES E - Age 60+ or EOD'!Y11+'CARES E - 18 and under or Disbl'!Y11</f>
        <v>0</v>
      </c>
      <c r="J11" s="435">
        <f t="shared" si="0"/>
        <v>0</v>
      </c>
    </row>
    <row r="12" spans="1:10" ht="26.1" customHeight="1">
      <c r="A12" s="438" t="s">
        <v>407</v>
      </c>
      <c r="B12" s="441">
        <f>'CARES B'!Q12+'CARES C2'!Q12+'CARES E - Age 60+ or EOD'!Q12+'CARES E - 18 and under or Disbl'!Q12</f>
        <v>0</v>
      </c>
      <c r="C12" s="441">
        <v>0</v>
      </c>
      <c r="D12" s="441">
        <v>0</v>
      </c>
      <c r="E12" s="441">
        <v>0</v>
      </c>
      <c r="F12" s="441">
        <v>0</v>
      </c>
      <c r="G12" s="441">
        <v>0</v>
      </c>
      <c r="H12" s="441">
        <v>0</v>
      </c>
      <c r="I12" s="441">
        <f>'CARES B'!Y12+'CARES C2'!Y12+'CARES E - Age 60+ or EOD'!Y12+'CARES E - 18 and under or Disbl'!Y12</f>
        <v>0</v>
      </c>
      <c r="J12" s="435">
        <f t="shared" si="0"/>
        <v>0</v>
      </c>
    </row>
    <row r="13" spans="1:10" ht="26.1" customHeight="1">
      <c r="A13" s="438" t="s">
        <v>411</v>
      </c>
      <c r="B13" s="441">
        <f>'CARES B'!Q13+'CARES C2'!Q13+'CARES E - Age 60+ or EOD'!Q13+'CARES E - 18 and under or Disbl'!Q13</f>
        <v>0</v>
      </c>
      <c r="C13" s="441">
        <v>0</v>
      </c>
      <c r="D13" s="441">
        <v>0</v>
      </c>
      <c r="E13" s="441">
        <v>0</v>
      </c>
      <c r="F13" s="441">
        <v>0</v>
      </c>
      <c r="G13" s="441">
        <v>0</v>
      </c>
      <c r="H13" s="441">
        <v>0</v>
      </c>
      <c r="I13" s="441">
        <f>'CARES B'!Y13+'CARES C2'!Y13+'CARES E - Age 60+ or EOD'!Y13+'CARES E - 18 and under or Disbl'!Y13</f>
        <v>0</v>
      </c>
      <c r="J13" s="435">
        <f t="shared" si="0"/>
        <v>0</v>
      </c>
    </row>
    <row r="14" spans="1:10" ht="26.1" customHeight="1">
      <c r="A14" s="438" t="s">
        <v>413</v>
      </c>
      <c r="B14" s="441">
        <f>'CARES B'!Q14+'CARES C2'!Q14+'CARES E - Age 60+ or EOD'!Q14+'CARES E - 18 and under or Disbl'!Q14</f>
        <v>0</v>
      </c>
      <c r="C14" s="441">
        <v>0</v>
      </c>
      <c r="D14" s="441">
        <v>0</v>
      </c>
      <c r="E14" s="441">
        <v>0</v>
      </c>
      <c r="F14" s="441">
        <v>0</v>
      </c>
      <c r="G14" s="441">
        <v>0</v>
      </c>
      <c r="H14" s="441">
        <v>0</v>
      </c>
      <c r="I14" s="441">
        <f>'CARES B'!Y14+'CARES C2'!Y14+'CARES E - Age 60+ or EOD'!Y14+'CARES E - 18 and under or Disbl'!Y14</f>
        <v>0</v>
      </c>
      <c r="J14" s="435">
        <f t="shared" si="0"/>
        <v>0</v>
      </c>
    </row>
    <row r="15" spans="1:10" ht="26.1" customHeight="1">
      <c r="A15" s="438" t="s">
        <v>1234</v>
      </c>
      <c r="B15" s="441">
        <f>'CARES B'!Q15+'CARES C2'!Q15+'CARES E - Age 60+ or EOD'!Q15+'CARES E - 18 and under or Disbl'!Q15</f>
        <v>0</v>
      </c>
      <c r="C15" s="441">
        <v>0</v>
      </c>
      <c r="D15" s="441">
        <v>0</v>
      </c>
      <c r="E15" s="441">
        <v>0</v>
      </c>
      <c r="F15" s="441">
        <v>0</v>
      </c>
      <c r="G15" s="441">
        <v>0</v>
      </c>
      <c r="H15" s="441">
        <v>0</v>
      </c>
      <c r="I15" s="441">
        <f>'CARES B'!Y15+'CARES C2'!Y15+'CARES E - Age 60+ or EOD'!Y15+'CARES E - 18 and under or Disbl'!Y15</f>
        <v>0</v>
      </c>
      <c r="J15" s="435">
        <f t="shared" si="0"/>
        <v>0</v>
      </c>
    </row>
    <row r="16" spans="1:10" ht="26.1" customHeight="1">
      <c r="A16" s="438" t="s">
        <v>1235</v>
      </c>
      <c r="B16" s="441">
        <f>'CARES B'!Q16+'CARES C2'!Q16+'CARES E - Age 60+ or EOD'!Q16+'CARES E - 18 and under or Disbl'!Q16</f>
        <v>0</v>
      </c>
      <c r="C16" s="441">
        <v>0</v>
      </c>
      <c r="D16" s="441">
        <v>0</v>
      </c>
      <c r="E16" s="441">
        <v>0</v>
      </c>
      <c r="F16" s="441">
        <v>0</v>
      </c>
      <c r="G16" s="441">
        <v>0</v>
      </c>
      <c r="H16" s="441">
        <v>0</v>
      </c>
      <c r="I16" s="441">
        <f>'CARES B'!Y16+'CARES C2'!Y16+'CARES E - Age 60+ or EOD'!Y16+'CARES E - 18 and under or Disbl'!Y16</f>
        <v>0</v>
      </c>
      <c r="J16" s="435">
        <f t="shared" si="0"/>
        <v>0</v>
      </c>
    </row>
    <row r="17" spans="1:10" ht="26.1" customHeight="1">
      <c r="A17" s="438" t="s">
        <v>480</v>
      </c>
      <c r="B17" s="441">
        <f>'CARES B'!Q17+'CARES C2'!Q17+'CARES E - Age 60+ or EOD'!Q17+'CARES E - 18 and under or Disbl'!Q17</f>
        <v>0</v>
      </c>
      <c r="C17" s="441">
        <v>0</v>
      </c>
      <c r="D17" s="441">
        <v>0</v>
      </c>
      <c r="E17" s="441">
        <v>0</v>
      </c>
      <c r="F17" s="441">
        <v>0</v>
      </c>
      <c r="G17" s="441">
        <v>0</v>
      </c>
      <c r="H17" s="441">
        <v>0</v>
      </c>
      <c r="I17" s="441">
        <f>'CARES B'!Y17+'CARES C2'!Y17+'CARES E - Age 60+ or EOD'!Y17+'CARES E - 18 and under or Disbl'!Y17</f>
        <v>0</v>
      </c>
      <c r="J17" s="435">
        <f t="shared" si="0"/>
        <v>0</v>
      </c>
    </row>
    <row r="18" spans="1:10" ht="26.1" customHeight="1">
      <c r="A18" s="438" t="s">
        <v>504</v>
      </c>
      <c r="B18" s="441">
        <f>'CARES B'!Q18+'CARES C2'!Q18+'CARES E - Age 60+ or EOD'!Q18+'CARES E - 18 and under or Disbl'!Q18</f>
        <v>0</v>
      </c>
      <c r="C18" s="441">
        <v>0</v>
      </c>
      <c r="D18" s="441">
        <v>0</v>
      </c>
      <c r="E18" s="441">
        <v>0</v>
      </c>
      <c r="F18" s="441">
        <v>0</v>
      </c>
      <c r="G18" s="441">
        <v>0</v>
      </c>
      <c r="H18" s="441">
        <v>0</v>
      </c>
      <c r="I18" s="441">
        <f>'CARES B'!Y18+'CARES C2'!Y18+'CARES E - Age 60+ or EOD'!Y18+'CARES E - 18 and under or Disbl'!Y18</f>
        <v>0</v>
      </c>
      <c r="J18" s="435">
        <f t="shared" si="0"/>
        <v>0</v>
      </c>
    </row>
    <row r="19" spans="1:10" ht="26.1" customHeight="1">
      <c r="A19" s="438" t="s">
        <v>1236</v>
      </c>
      <c r="B19" s="441">
        <f>'CARES B'!Q19+'CARES C2'!Q19+'CARES E - Age 60+ or EOD'!Q19+'CARES E - 18 and under or Disbl'!Q19</f>
        <v>0</v>
      </c>
      <c r="C19" s="441">
        <v>0</v>
      </c>
      <c r="D19" s="441">
        <v>0</v>
      </c>
      <c r="E19" s="441">
        <v>0</v>
      </c>
      <c r="F19" s="441">
        <v>0</v>
      </c>
      <c r="G19" s="441">
        <v>0</v>
      </c>
      <c r="H19" s="441">
        <v>0</v>
      </c>
      <c r="I19" s="441">
        <f>'CARES B'!Y19+'CARES C2'!Y19+'CARES E - Age 60+ or EOD'!Y19+'CARES E - 18 and under or Disbl'!Y19</f>
        <v>0</v>
      </c>
      <c r="J19" s="435">
        <f t="shared" si="0"/>
        <v>0</v>
      </c>
    </row>
    <row r="20" spans="1:10" ht="26.1" customHeight="1">
      <c r="A20" s="438" t="s">
        <v>509</v>
      </c>
      <c r="B20" s="441">
        <f>'CARES B'!Q20+'CARES C2'!Q20+'CARES E - Age 60+ or EOD'!Q20+'CARES E - 18 and under or Disbl'!Q20</f>
        <v>0</v>
      </c>
      <c r="C20" s="441">
        <v>0</v>
      </c>
      <c r="D20" s="441">
        <v>0</v>
      </c>
      <c r="E20" s="441">
        <v>0</v>
      </c>
      <c r="F20" s="441">
        <v>0</v>
      </c>
      <c r="G20" s="441">
        <v>0</v>
      </c>
      <c r="H20" s="441">
        <v>0</v>
      </c>
      <c r="I20" s="441">
        <f>'CARES B'!Y20+'CARES C2'!Y20+'CARES E - Age 60+ or EOD'!Y20+'CARES E - 18 and under or Disbl'!Y20</f>
        <v>0</v>
      </c>
      <c r="J20" s="435">
        <f t="shared" si="0"/>
        <v>0</v>
      </c>
    </row>
    <row r="21" spans="1:10" ht="26.1" customHeight="1">
      <c r="A21" s="438" t="s">
        <v>1237</v>
      </c>
      <c r="B21" s="441">
        <f>'CARES B'!Q21+'CARES C2'!Q21+'CARES E - Age 60+ or EOD'!Q21+'CARES E - 18 and under or Disbl'!Q21</f>
        <v>0</v>
      </c>
      <c r="C21" s="441">
        <v>0</v>
      </c>
      <c r="D21" s="441">
        <v>0</v>
      </c>
      <c r="E21" s="441">
        <v>0</v>
      </c>
      <c r="F21" s="441">
        <v>0</v>
      </c>
      <c r="G21" s="441">
        <v>0</v>
      </c>
      <c r="H21" s="441">
        <v>0</v>
      </c>
      <c r="I21" s="441">
        <f>'CARES B'!Y21+'CARES C2'!Y21+'CARES E - Age 60+ or EOD'!Y21+'CARES E - 18 and under or Disbl'!Y21</f>
        <v>0</v>
      </c>
      <c r="J21" s="435">
        <f t="shared" si="0"/>
        <v>0</v>
      </c>
    </row>
    <row r="22" spans="1:10" ht="26.1" customHeight="1">
      <c r="A22" s="438" t="s">
        <v>1238</v>
      </c>
      <c r="B22" s="441">
        <f>'CARES B'!Q22+'CARES C2'!Q22+'CARES E - Age 60+ or EOD'!Q22+'CARES E - 18 and under or Disbl'!Q22</f>
        <v>0</v>
      </c>
      <c r="C22" s="441">
        <v>0</v>
      </c>
      <c r="D22" s="441">
        <v>0</v>
      </c>
      <c r="E22" s="441">
        <v>0</v>
      </c>
      <c r="F22" s="441">
        <v>0</v>
      </c>
      <c r="G22" s="441">
        <v>0</v>
      </c>
      <c r="H22" s="441">
        <v>0</v>
      </c>
      <c r="I22" s="441">
        <f>'CARES B'!Y22+'CARES C2'!Y22+'CARES E - Age 60+ or EOD'!Y22+'CARES E - 18 and under or Disbl'!Y22</f>
        <v>0</v>
      </c>
      <c r="J22" s="435">
        <f t="shared" si="0"/>
        <v>0</v>
      </c>
    </row>
    <row r="23" spans="1:10" ht="26.1" customHeight="1">
      <c r="A23" s="438" t="s">
        <v>1239</v>
      </c>
      <c r="B23" s="441">
        <f>'CARES B'!Q23+'CARES C2'!Q23+'CARES E - Age 60+ or EOD'!Q23+'CARES E - 18 and under or Disbl'!Q23</f>
        <v>0</v>
      </c>
      <c r="C23" s="441">
        <v>0</v>
      </c>
      <c r="D23" s="441">
        <v>0</v>
      </c>
      <c r="E23" s="441">
        <v>0</v>
      </c>
      <c r="F23" s="441">
        <v>0</v>
      </c>
      <c r="G23" s="441">
        <v>0</v>
      </c>
      <c r="H23" s="441">
        <v>0</v>
      </c>
      <c r="I23" s="441">
        <f>'CARES B'!Y23+'CARES C2'!Y23+'CARES E - Age 60+ or EOD'!Y23+'CARES E - 18 and under or Disbl'!Y23</f>
        <v>0</v>
      </c>
      <c r="J23" s="435">
        <f t="shared" si="0"/>
        <v>0</v>
      </c>
    </row>
    <row r="24" spans="1:10" ht="26.1" customHeight="1">
      <c r="A24" s="438" t="s">
        <v>1240</v>
      </c>
      <c r="B24" s="441">
        <f>'CARES B'!Q24+'CARES C2'!Q24+'CARES E - Age 60+ or EOD'!Q24+'CARES E - 18 and under or Disbl'!Q24</f>
        <v>0</v>
      </c>
      <c r="C24" s="441">
        <v>0</v>
      </c>
      <c r="D24" s="441">
        <v>0</v>
      </c>
      <c r="E24" s="441">
        <v>0</v>
      </c>
      <c r="F24" s="441">
        <v>0</v>
      </c>
      <c r="G24" s="441">
        <v>0</v>
      </c>
      <c r="H24" s="441">
        <v>0</v>
      </c>
      <c r="I24" s="441">
        <f>'CARES B'!Y24+'CARES C2'!Y24+'CARES E - Age 60+ or EOD'!Y24+'CARES E - 18 and under or Disbl'!Y24</f>
        <v>0</v>
      </c>
      <c r="J24" s="435">
        <f t="shared" si="0"/>
        <v>0</v>
      </c>
    </row>
    <row r="25" spans="1:10" ht="26.1" customHeight="1">
      <c r="A25" s="438" t="s">
        <v>574</v>
      </c>
      <c r="B25" s="441">
        <f>'CARES B'!Q25+'CARES C2'!Q25+'CARES E - Age 60+ or EOD'!Q25+'CARES E - 18 and under or Disbl'!Q25</f>
        <v>0</v>
      </c>
      <c r="C25" s="441">
        <v>0</v>
      </c>
      <c r="D25" s="441">
        <v>0</v>
      </c>
      <c r="E25" s="441">
        <v>0</v>
      </c>
      <c r="F25" s="441">
        <v>0</v>
      </c>
      <c r="G25" s="441">
        <v>0</v>
      </c>
      <c r="H25" s="441">
        <v>0</v>
      </c>
      <c r="I25" s="441">
        <f>'CARES B'!Y25+'CARES C2'!Y25+'CARES E - Age 60+ or EOD'!Y25+'CARES E - 18 and under or Disbl'!Y25</f>
        <v>0</v>
      </c>
      <c r="J25" s="435">
        <f t="shared" si="0"/>
        <v>0</v>
      </c>
    </row>
    <row r="26" spans="1:10" ht="26.1" customHeight="1">
      <c r="A26" s="438" t="s">
        <v>578</v>
      </c>
      <c r="B26" s="441">
        <f>'CARES B'!Q26+'CARES C2'!Q26+'CARES E - Age 60+ or EOD'!Q26+'CARES E - 18 and under or Disbl'!Q26</f>
        <v>0</v>
      </c>
      <c r="C26" s="441">
        <v>0</v>
      </c>
      <c r="D26" s="441">
        <v>0</v>
      </c>
      <c r="E26" s="441">
        <v>0</v>
      </c>
      <c r="F26" s="441">
        <v>0</v>
      </c>
      <c r="G26" s="441">
        <v>0</v>
      </c>
      <c r="H26" s="441">
        <v>0</v>
      </c>
      <c r="I26" s="441">
        <f>'CARES B'!Y26+'CARES C2'!Y26+'CARES E - Age 60+ or EOD'!Y26+'CARES E - 18 and under or Disbl'!Y26</f>
        <v>0</v>
      </c>
      <c r="J26" s="435">
        <f t="shared" si="0"/>
        <v>0</v>
      </c>
    </row>
    <row r="27" spans="1:10" ht="26.1" customHeight="1">
      <c r="A27" s="438" t="s">
        <v>799</v>
      </c>
      <c r="B27" s="441">
        <f>'CARES B'!Q27+'CARES C2'!Q27+'CARES E - Age 60+ or EOD'!Q27+'CARES E - 18 and under or Disbl'!Q27</f>
        <v>0</v>
      </c>
      <c r="C27" s="441">
        <v>0</v>
      </c>
      <c r="D27" s="441">
        <v>0</v>
      </c>
      <c r="E27" s="441">
        <v>0</v>
      </c>
      <c r="F27" s="441">
        <v>0</v>
      </c>
      <c r="G27" s="441">
        <v>0</v>
      </c>
      <c r="H27" s="441">
        <v>0</v>
      </c>
      <c r="I27" s="441">
        <f>'CARES B'!Y27+'CARES C2'!Y27+'CARES E - Age 60+ or EOD'!Y27+'CARES E - 18 and under or Disbl'!Y27</f>
        <v>0</v>
      </c>
      <c r="J27" s="435">
        <f t="shared" si="0"/>
        <v>0</v>
      </c>
    </row>
    <row r="28" spans="1:10" ht="26.1" customHeight="1">
      <c r="A28" s="438" t="s">
        <v>584</v>
      </c>
      <c r="B28" s="441">
        <f>'CARES B'!Q28+'CARES C2'!Q28+'CARES E - Age 60+ or EOD'!Q28+'CARES E - 18 and under or Disbl'!Q28</f>
        <v>0</v>
      </c>
      <c r="C28" s="441">
        <v>0</v>
      </c>
      <c r="D28" s="441">
        <v>0</v>
      </c>
      <c r="E28" s="441">
        <v>0</v>
      </c>
      <c r="F28" s="441">
        <v>0</v>
      </c>
      <c r="G28" s="441">
        <v>0</v>
      </c>
      <c r="H28" s="441">
        <v>0</v>
      </c>
      <c r="I28" s="441">
        <f>'CARES B'!Y28+'CARES C2'!Y28+'CARES E - Age 60+ or EOD'!Y28+'CARES E - 18 and under or Disbl'!Y28</f>
        <v>0</v>
      </c>
      <c r="J28" s="435">
        <f t="shared" si="0"/>
        <v>0</v>
      </c>
    </row>
    <row r="29" spans="1:10" ht="26.1" customHeight="1">
      <c r="A29" s="438" t="s">
        <v>1241</v>
      </c>
      <c r="B29" s="441">
        <f>'CARES B'!Q29+'CARES C2'!Q29+'CARES E - Age 60+ or EOD'!Q29+'CARES E - 18 and under or Disbl'!Q29</f>
        <v>0</v>
      </c>
      <c r="C29" s="441">
        <v>0</v>
      </c>
      <c r="D29" s="441">
        <v>0</v>
      </c>
      <c r="E29" s="441">
        <v>0</v>
      </c>
      <c r="F29" s="441">
        <v>0</v>
      </c>
      <c r="G29" s="441">
        <v>0</v>
      </c>
      <c r="H29" s="441">
        <v>0</v>
      </c>
      <c r="I29" s="441">
        <f>'CARES B'!Y29+'CARES C2'!Y29+'CARES E - Age 60+ or EOD'!Y29+'CARES E - 18 and under or Disbl'!Y29</f>
        <v>0</v>
      </c>
      <c r="J29" s="435">
        <f t="shared" si="0"/>
        <v>0</v>
      </c>
    </row>
    <row r="30" spans="1:10" ht="26.1" customHeight="1">
      <c r="A30" s="438" t="s">
        <v>592</v>
      </c>
      <c r="B30" s="441">
        <f>'CARES B'!Q30+'CARES C2'!Q30+'CARES E - Age 60+ or EOD'!Q30+'CARES E - 18 and under or Disbl'!Q30</f>
        <v>0</v>
      </c>
      <c r="C30" s="441">
        <v>0</v>
      </c>
      <c r="D30" s="441">
        <v>0</v>
      </c>
      <c r="E30" s="441">
        <v>0</v>
      </c>
      <c r="F30" s="441">
        <v>0</v>
      </c>
      <c r="G30" s="441">
        <v>0</v>
      </c>
      <c r="H30" s="441">
        <v>0</v>
      </c>
      <c r="I30" s="441">
        <f>'CARES B'!Y30+'CARES C2'!Y30+'CARES E - Age 60+ or EOD'!Y30+'CARES E - 18 and under or Disbl'!Y30</f>
        <v>0</v>
      </c>
      <c r="J30" s="435">
        <f t="shared" si="0"/>
        <v>0</v>
      </c>
    </row>
    <row r="31" spans="1:10" ht="26.1" customHeight="1">
      <c r="A31" s="438" t="s">
        <v>1100</v>
      </c>
      <c r="B31" s="441">
        <f>'CARES B'!Q31+'CARES C2'!Q31+'CARES E - Age 60+ or EOD'!Q31+'CARES E - 18 and under or Disbl'!Q31</f>
        <v>0</v>
      </c>
      <c r="C31" s="441">
        <v>0</v>
      </c>
      <c r="D31" s="441">
        <v>0</v>
      </c>
      <c r="E31" s="441">
        <v>0</v>
      </c>
      <c r="F31" s="441">
        <v>0</v>
      </c>
      <c r="G31" s="441">
        <v>0</v>
      </c>
      <c r="H31" s="441">
        <v>0</v>
      </c>
      <c r="I31" s="441">
        <f>'CARES B'!Y31+'CARES C2'!Y31+'CARES E - Age 60+ or EOD'!Y31+'CARES E - 18 and under or Disbl'!Y31</f>
        <v>0</v>
      </c>
      <c r="J31" s="435">
        <f t="shared" si="0"/>
        <v>0</v>
      </c>
    </row>
    <row r="32" spans="1:10" ht="26.1" customHeight="1">
      <c r="A32" s="438" t="s">
        <v>750</v>
      </c>
      <c r="B32" s="441">
        <f>'CARES B'!Q32+'CARES C2'!Q32+'CARES E - Age 60+ or EOD'!Q32+'CARES E - 18 and under or Disbl'!Q32</f>
        <v>0</v>
      </c>
      <c r="C32" s="441">
        <v>0</v>
      </c>
      <c r="D32" s="441">
        <v>0</v>
      </c>
      <c r="E32" s="441">
        <v>0</v>
      </c>
      <c r="F32" s="441">
        <v>0</v>
      </c>
      <c r="G32" s="441">
        <v>0</v>
      </c>
      <c r="H32" s="441">
        <v>0</v>
      </c>
      <c r="I32" s="441">
        <f>'CARES B'!Y32+'CARES C2'!Y32+'CARES E - Age 60+ or EOD'!Y32+'CARES E - 18 and under or Disbl'!Y32</f>
        <v>0</v>
      </c>
      <c r="J32" s="435">
        <f t="shared" si="0"/>
        <v>0</v>
      </c>
    </row>
    <row r="33" spans="1:10" ht="26.1" customHeight="1">
      <c r="A33" s="438" t="s">
        <v>1242</v>
      </c>
      <c r="B33" s="441">
        <f>'CARES B'!Q33+'CARES C2'!Q33+'CARES E - Age 60+ or EOD'!Q33+'CARES E - 18 and under or Disbl'!Q33</f>
        <v>0</v>
      </c>
      <c r="C33" s="441">
        <v>0</v>
      </c>
      <c r="D33" s="441">
        <v>0</v>
      </c>
      <c r="E33" s="441">
        <v>0</v>
      </c>
      <c r="F33" s="441">
        <v>0</v>
      </c>
      <c r="G33" s="441">
        <v>0</v>
      </c>
      <c r="H33" s="441">
        <v>0</v>
      </c>
      <c r="I33" s="441">
        <f>'CARES B'!Y33+'CARES C2'!Y33+'CARES E - Age 60+ or EOD'!Y33+'CARES E - 18 and under or Disbl'!Y33</f>
        <v>0</v>
      </c>
      <c r="J33" s="435">
        <f t="shared" si="0"/>
        <v>0</v>
      </c>
    </row>
    <row r="34" spans="1:10" ht="26.1" customHeight="1">
      <c r="A34" s="438" t="s">
        <v>767</v>
      </c>
      <c r="B34" s="441">
        <f>'CARES B'!Q34+'CARES C2'!Q34+'CARES E - Age 60+ or EOD'!Q34+'CARES E - 18 and under or Disbl'!Q34</f>
        <v>0</v>
      </c>
      <c r="C34" s="441">
        <v>0</v>
      </c>
      <c r="D34" s="441">
        <v>0</v>
      </c>
      <c r="E34" s="441">
        <v>0</v>
      </c>
      <c r="F34" s="441">
        <v>0</v>
      </c>
      <c r="G34" s="441">
        <v>0</v>
      </c>
      <c r="H34" s="441">
        <v>0</v>
      </c>
      <c r="I34" s="441">
        <f>'CARES B'!Y34+'CARES C2'!Y34+'CARES E - Age 60+ or EOD'!Y34+'CARES E - 18 and under or Disbl'!Y34</f>
        <v>0</v>
      </c>
      <c r="J34" s="435">
        <f t="shared" si="0"/>
        <v>0</v>
      </c>
    </row>
    <row r="35" spans="1:10" ht="26.1" customHeight="1">
      <c r="A35" s="438" t="s">
        <v>771</v>
      </c>
      <c r="B35" s="441">
        <f>'CARES B'!Q35+'CARES C2'!Q35+'CARES E - Age 60+ or EOD'!Q35+'CARES E - 18 and under or Disbl'!Q35</f>
        <v>0</v>
      </c>
      <c r="C35" s="441">
        <v>0</v>
      </c>
      <c r="D35" s="441">
        <v>0</v>
      </c>
      <c r="E35" s="441">
        <v>0</v>
      </c>
      <c r="F35" s="441">
        <v>0</v>
      </c>
      <c r="G35" s="441">
        <v>0</v>
      </c>
      <c r="H35" s="441">
        <v>0</v>
      </c>
      <c r="I35" s="441">
        <f>'CARES B'!Y35+'CARES C2'!Y35+'CARES E - Age 60+ or EOD'!Y35+'CARES E - 18 and under or Disbl'!Y35</f>
        <v>0</v>
      </c>
      <c r="J35" s="435">
        <f t="shared" si="0"/>
        <v>0</v>
      </c>
    </row>
    <row r="36" spans="1:10" ht="26.1" customHeight="1">
      <c r="A36" s="438" t="s">
        <v>773</v>
      </c>
      <c r="B36" s="441">
        <f>'CARES B'!Q36+'CARES C2'!Q36+'CARES E - Age 60+ or EOD'!Q36+'CARES E - 18 and under or Disbl'!Q36</f>
        <v>0</v>
      </c>
      <c r="C36" s="441">
        <v>0</v>
      </c>
      <c r="D36" s="441">
        <v>0</v>
      </c>
      <c r="E36" s="441">
        <v>0</v>
      </c>
      <c r="F36" s="441">
        <v>0</v>
      </c>
      <c r="G36" s="441">
        <v>0</v>
      </c>
      <c r="H36" s="441">
        <v>0</v>
      </c>
      <c r="I36" s="441">
        <f>'CARES B'!Y36+'CARES C2'!Y36+'CARES E - Age 60+ or EOD'!Y36+'CARES E - 18 and under or Disbl'!Y36</f>
        <v>0</v>
      </c>
      <c r="J36" s="435">
        <f t="shared" si="0"/>
        <v>0</v>
      </c>
    </row>
    <row r="37" spans="1:10" ht="26.1" customHeight="1">
      <c r="A37" s="438" t="s">
        <v>1243</v>
      </c>
      <c r="B37" s="441">
        <f>'CARES B'!Q37+'CARES C2'!Q37+'CARES E - Age 60+ or EOD'!Q37+'CARES E - 18 and under or Disbl'!Q37</f>
        <v>0</v>
      </c>
      <c r="C37" s="441">
        <v>0</v>
      </c>
      <c r="D37" s="441">
        <v>0</v>
      </c>
      <c r="E37" s="441">
        <v>0</v>
      </c>
      <c r="F37" s="441">
        <v>0</v>
      </c>
      <c r="G37" s="441">
        <v>0</v>
      </c>
      <c r="H37" s="441">
        <v>0</v>
      </c>
      <c r="I37" s="441">
        <f>'CARES B'!Y37+'CARES C2'!Y37+'CARES E - Age 60+ or EOD'!Y37+'CARES E - 18 and under or Disbl'!Y37</f>
        <v>0</v>
      </c>
      <c r="J37" s="435">
        <f t="shared" si="0"/>
        <v>0</v>
      </c>
    </row>
    <row r="38" spans="1:10" ht="26.1" customHeight="1">
      <c r="A38" s="438" t="s">
        <v>1244</v>
      </c>
      <c r="B38" s="441">
        <f>'CARES B'!Q38+'CARES C2'!Q38+'CARES E - Age 60+ or EOD'!Q38+'CARES E - 18 and under or Disbl'!Q38</f>
        <v>0</v>
      </c>
      <c r="C38" s="441">
        <v>0</v>
      </c>
      <c r="D38" s="441">
        <v>0</v>
      </c>
      <c r="E38" s="441">
        <v>0</v>
      </c>
      <c r="F38" s="441">
        <v>0</v>
      </c>
      <c r="G38" s="441">
        <v>0</v>
      </c>
      <c r="H38" s="441">
        <v>0</v>
      </c>
      <c r="I38" s="441">
        <f>'CARES B'!Y38+'CARES C2'!Y38+'CARES E - Age 60+ or EOD'!Y38+'CARES E - 18 and under or Disbl'!Y38</f>
        <v>0</v>
      </c>
      <c r="J38" s="435">
        <f t="shared" si="0"/>
        <v>0</v>
      </c>
    </row>
    <row r="39" spans="1:10" ht="26.1" customHeight="1">
      <c r="A39" s="439" t="s">
        <v>844</v>
      </c>
      <c r="B39" s="442">
        <f>'CARES B'!Q39+'CARES C2'!Q39+'CARES E - Age 60+ or EOD'!Q39+'CARES E - 18 and under or Disbl'!Q39</f>
        <v>0</v>
      </c>
      <c r="C39" s="442">
        <v>0</v>
      </c>
      <c r="D39" s="442">
        <v>0</v>
      </c>
      <c r="E39" s="442">
        <v>0</v>
      </c>
      <c r="F39" s="442">
        <v>0</v>
      </c>
      <c r="G39" s="442">
        <v>0</v>
      </c>
      <c r="H39" s="442">
        <v>0</v>
      </c>
      <c r="I39" s="442">
        <f>'CARES B'!Y39+'CARES C2'!Y39+'CARES E - Age 60+ or EOD'!Y39+'CARES E - 18 and under or Disbl'!Y39</f>
        <v>0</v>
      </c>
      <c r="J39" s="435">
        <f t="shared" si="0"/>
        <v>0</v>
      </c>
    </row>
    <row r="40" spans="1:10" ht="26.1" customHeight="1">
      <c r="A40" s="439" t="s">
        <v>849</v>
      </c>
      <c r="B40" s="442">
        <f>'CARES B'!Q40+'CARES C2'!Q40+'CARES E - Age 60+ or EOD'!Q40+'CARES E - 18 and under or Disbl'!Q40</f>
        <v>0</v>
      </c>
      <c r="C40" s="442">
        <v>0</v>
      </c>
      <c r="D40" s="442">
        <v>0</v>
      </c>
      <c r="E40" s="442">
        <v>0</v>
      </c>
      <c r="F40" s="442">
        <v>0</v>
      </c>
      <c r="G40" s="442">
        <v>0</v>
      </c>
      <c r="H40" s="442">
        <v>0</v>
      </c>
      <c r="I40" s="442">
        <f>'CARES B'!Y40+'CARES C2'!Y40+'CARES E - Age 60+ or EOD'!Y40+'CARES E - 18 and under or Disbl'!Y40</f>
        <v>0</v>
      </c>
      <c r="J40" s="435">
        <f t="shared" si="0"/>
        <v>0</v>
      </c>
    </row>
    <row r="41" spans="1:10" ht="26.1" customHeight="1">
      <c r="A41" s="439" t="s">
        <v>859</v>
      </c>
      <c r="B41" s="442">
        <f>'CARES B'!Q41+'CARES C2'!Q41+'CARES E - Age 60+ or EOD'!Q41+'CARES E - 18 and under or Disbl'!Q41</f>
        <v>0</v>
      </c>
      <c r="C41" s="442">
        <v>0</v>
      </c>
      <c r="D41" s="442">
        <v>0</v>
      </c>
      <c r="E41" s="442">
        <v>0</v>
      </c>
      <c r="F41" s="442">
        <v>0</v>
      </c>
      <c r="G41" s="442">
        <v>0</v>
      </c>
      <c r="H41" s="442">
        <v>0</v>
      </c>
      <c r="I41" s="442">
        <f>'CARES B'!Y41+'CARES C2'!Y41+'CARES E - Age 60+ or EOD'!Y41+'CARES E - 18 and under or Disbl'!Y41</f>
        <v>0</v>
      </c>
      <c r="J41" s="435">
        <f t="shared" si="0"/>
        <v>0</v>
      </c>
    </row>
    <row r="42" spans="1:10" ht="26.1" customHeight="1">
      <c r="A42" s="439" t="s">
        <v>871</v>
      </c>
      <c r="B42" s="442">
        <f>'CARES B'!Q42+'CARES C2'!Q42+'CARES E - Age 60+ or EOD'!Q42+'CARES E - 18 and under or Disbl'!Q42</f>
        <v>0</v>
      </c>
      <c r="C42" s="442">
        <v>0</v>
      </c>
      <c r="D42" s="442">
        <v>0</v>
      </c>
      <c r="E42" s="442">
        <v>0</v>
      </c>
      <c r="F42" s="442">
        <v>0</v>
      </c>
      <c r="G42" s="442">
        <v>0</v>
      </c>
      <c r="H42" s="442">
        <v>0</v>
      </c>
      <c r="I42" s="442">
        <f>'CARES B'!Y42+'CARES C2'!Y42+'CARES E - Age 60+ or EOD'!Y42+'CARES E - 18 and under or Disbl'!Y42</f>
        <v>0</v>
      </c>
      <c r="J42" s="435">
        <f t="shared" si="0"/>
        <v>0</v>
      </c>
    </row>
    <row r="43" spans="1:10" ht="26.1" customHeight="1">
      <c r="A43" s="439" t="s">
        <v>1245</v>
      </c>
      <c r="B43" s="442">
        <f>'CARES B'!Q43+'CARES C2'!Q43+'CARES E - Age 60+ or EOD'!Q43+'CARES E - 18 and under or Disbl'!Q43</f>
        <v>0</v>
      </c>
      <c r="C43" s="442">
        <v>0</v>
      </c>
      <c r="D43" s="442">
        <v>0</v>
      </c>
      <c r="E43" s="442">
        <v>0</v>
      </c>
      <c r="F43" s="442">
        <v>0</v>
      </c>
      <c r="G43" s="442">
        <v>0</v>
      </c>
      <c r="H43" s="442">
        <v>0</v>
      </c>
      <c r="I43" s="442">
        <f>'CARES B'!Y43+'CARES C2'!Y43+'CARES E - Age 60+ or EOD'!Y43+'CARES E - 18 and under or Disbl'!Y43</f>
        <v>0</v>
      </c>
      <c r="J43" s="435">
        <f t="shared" si="0"/>
        <v>0</v>
      </c>
    </row>
    <row r="44" spans="1:10" ht="26.1" customHeight="1">
      <c r="A44" s="439" t="s">
        <v>1246</v>
      </c>
      <c r="B44" s="442">
        <f>'CARES B'!Q44+'CARES C2'!Q44+'CARES E - Age 60+ or EOD'!Q44+'CARES E - 18 and under or Disbl'!Q44</f>
        <v>0</v>
      </c>
      <c r="C44" s="442">
        <v>0</v>
      </c>
      <c r="D44" s="442">
        <v>0</v>
      </c>
      <c r="E44" s="442">
        <v>0</v>
      </c>
      <c r="F44" s="442">
        <v>0</v>
      </c>
      <c r="G44" s="442">
        <v>0</v>
      </c>
      <c r="H44" s="442">
        <v>0</v>
      </c>
      <c r="I44" s="442">
        <f>'CARES B'!Y44+'CARES C2'!Y44+'CARES E - Age 60+ or EOD'!Y44+'CARES E - 18 and under or Disbl'!Y44</f>
        <v>0</v>
      </c>
      <c r="J44" s="435">
        <f t="shared" si="0"/>
        <v>0</v>
      </c>
    </row>
    <row r="45" spans="1:10" ht="26.1" customHeight="1">
      <c r="A45" s="439" t="s">
        <v>1247</v>
      </c>
      <c r="B45" s="442">
        <f>'CARES B'!Q45+'CARES C2'!Q45+'CARES E - Age 60+ or EOD'!Q45+'CARES E - 18 and under or Disbl'!Q45</f>
        <v>0</v>
      </c>
      <c r="C45" s="442">
        <v>0</v>
      </c>
      <c r="D45" s="442">
        <v>0</v>
      </c>
      <c r="E45" s="442">
        <v>0</v>
      </c>
      <c r="F45" s="442">
        <v>0</v>
      </c>
      <c r="G45" s="442">
        <v>0</v>
      </c>
      <c r="H45" s="442">
        <v>0</v>
      </c>
      <c r="I45" s="442">
        <f>'CARES B'!Y45+'CARES C2'!Y45+'CARES E - Age 60+ or EOD'!Y45+'CARES E - 18 and under or Disbl'!Y45</f>
        <v>0</v>
      </c>
      <c r="J45" s="435">
        <f t="shared" si="0"/>
        <v>0</v>
      </c>
    </row>
    <row r="46" spans="1:10" ht="26.1" customHeight="1">
      <c r="A46" s="439" t="s">
        <v>902</v>
      </c>
      <c r="B46" s="442">
        <f>'CARES B'!Q46+'CARES C2'!Q46+'CARES E - Age 60+ or EOD'!Q46+'CARES E - 18 and under or Disbl'!Q46</f>
        <v>0</v>
      </c>
      <c r="C46" s="442">
        <v>0</v>
      </c>
      <c r="D46" s="442">
        <v>0</v>
      </c>
      <c r="E46" s="442">
        <v>0</v>
      </c>
      <c r="F46" s="442">
        <v>0</v>
      </c>
      <c r="G46" s="442">
        <v>0</v>
      </c>
      <c r="H46" s="442">
        <v>0</v>
      </c>
      <c r="I46" s="442">
        <f>'CARES B'!Y46+'CARES C2'!Y46+'CARES E - Age 60+ or EOD'!Y46+'CARES E - 18 and under or Disbl'!Y46</f>
        <v>0</v>
      </c>
      <c r="J46" s="435">
        <f t="shared" si="0"/>
        <v>0</v>
      </c>
    </row>
    <row r="47" spans="1:10" ht="26.1" customHeight="1">
      <c r="A47" s="439" t="s">
        <v>1248</v>
      </c>
      <c r="B47" s="442">
        <f>'CARES B'!Q47+'CARES C2'!Q47+'CARES E - Age 60+ or EOD'!Q47+'CARES E - 18 and under or Disbl'!Q47</f>
        <v>0</v>
      </c>
      <c r="C47" s="442">
        <v>0</v>
      </c>
      <c r="D47" s="442">
        <v>0</v>
      </c>
      <c r="E47" s="442">
        <v>0</v>
      </c>
      <c r="F47" s="442">
        <v>0</v>
      </c>
      <c r="G47" s="442">
        <v>0</v>
      </c>
      <c r="H47" s="442">
        <v>0</v>
      </c>
      <c r="I47" s="442">
        <f>'CARES B'!Y47+'CARES C2'!Y47+'CARES E - Age 60+ or EOD'!Y47+'CARES E - 18 and under or Disbl'!Y47</f>
        <v>0</v>
      </c>
      <c r="J47" s="435">
        <f t="shared" si="0"/>
        <v>0</v>
      </c>
    </row>
    <row r="48" spans="1:10" ht="26.1" customHeight="1">
      <c r="A48" s="439" t="s">
        <v>917</v>
      </c>
      <c r="B48" s="442">
        <f>'CARES B'!Q48+'CARES C2'!Q48+'CARES E - Age 60+ or EOD'!Q48+'CARES E - 18 and under or Disbl'!Q48</f>
        <v>0</v>
      </c>
      <c r="C48" s="442">
        <v>0</v>
      </c>
      <c r="D48" s="442">
        <v>0</v>
      </c>
      <c r="E48" s="442">
        <v>0</v>
      </c>
      <c r="F48" s="442">
        <v>0</v>
      </c>
      <c r="G48" s="442">
        <v>0</v>
      </c>
      <c r="H48" s="442">
        <v>0</v>
      </c>
      <c r="I48" s="442">
        <f>'CARES B'!Y48+'CARES C2'!Y48+'CARES E - Age 60+ or EOD'!Y48+'CARES E - 18 and under or Disbl'!Y48</f>
        <v>0</v>
      </c>
      <c r="J48" s="435">
        <f t="shared" si="0"/>
        <v>0</v>
      </c>
    </row>
    <row r="49" spans="1:10" ht="26.1" customHeight="1">
      <c r="A49" s="415" t="s">
        <v>1101</v>
      </c>
      <c r="B49" s="435">
        <f t="shared" ref="B49:J49" si="1">+SUM(B7:B48)</f>
        <v>0</v>
      </c>
      <c r="C49" s="435">
        <f t="shared" si="1"/>
        <v>0</v>
      </c>
      <c r="D49" s="435">
        <f t="shared" si="1"/>
        <v>0</v>
      </c>
      <c r="E49" s="435">
        <f t="shared" si="1"/>
        <v>0</v>
      </c>
      <c r="F49" s="435">
        <f t="shared" si="1"/>
        <v>0</v>
      </c>
      <c r="G49" s="435">
        <f t="shared" si="1"/>
        <v>0</v>
      </c>
      <c r="H49" s="435">
        <f t="shared" si="1"/>
        <v>0</v>
      </c>
      <c r="I49" s="435">
        <f t="shared" si="1"/>
        <v>0</v>
      </c>
      <c r="J49" s="435">
        <f t="shared" si="1"/>
        <v>0</v>
      </c>
    </row>
    <row r="50" spans="1:10">
      <c r="B50" s="132"/>
      <c r="C50" s="132"/>
      <c r="D50" s="132"/>
      <c r="E50" s="132"/>
      <c r="F50" s="132"/>
      <c r="G50" s="132"/>
      <c r="H50" s="132"/>
      <c r="I50" s="132"/>
      <c r="J50" s="132"/>
    </row>
    <row r="52" spans="1:10">
      <c r="A52" s="223" t="s">
        <v>1308</v>
      </c>
    </row>
    <row r="53" spans="1:10">
      <c r="A53" s="224" t="s">
        <v>1309</v>
      </c>
    </row>
  </sheetData>
  <sheetProtection algorithmName="SHA-512" hashValue="ZOKgflPwhnhy2F2u9lnoh9+nthEI7Ce2T6YTcVhkmBygbN5U5FAExhe2q0twOd51xKteZfPHXgyFQJI65fVZ9A==" saltValue="/ip+EItsipzmuMB7VwmsrQ==" spinCount="100000" sheet="1" objects="1" scenarios="1"/>
  <conditionalFormatting sqref="D1">
    <cfRule type="containsText" dxfId="19" priority="1" operator="containsText" text="Errors">
      <formula>NOT(ISERROR(SEARCH("Errors",D1)))</formula>
    </cfRule>
  </conditionalFormatting>
  <dataValidations count="3">
    <dataValidation type="list" showInputMessage="1" showErrorMessage="1" sqref="A2" xr:uid="{C52A1871-C53D-400D-B16E-B81C472D143C}">
      <formula1>CAU</formula1>
    </dataValidation>
    <dataValidation type="whole" allowBlank="1" showInputMessage="1" showErrorMessage="1" errorTitle="Data Validation" error="Please enter a whole number between 0 and 2147483647." sqref="B7:I48" xr:uid="{C2567193-FF34-4441-8EA8-33BEB37D3ACF}">
      <formula1>0</formula1>
      <formula2>2147483647</formula2>
    </dataValidation>
    <dataValidation type="whole" allowBlank="1" showInputMessage="1" showErrorMessage="1" errorTitle="Data Validation" error="Please enter a whole number between 0 and 2147483647." sqref="J7:J48 B49:J49" xr:uid="{70C67984-9027-4269-838E-36BBA89D48DD}">
      <formula1>0</formula1>
      <formula2>10000000000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306B6-1322-4EE9-A4A5-C755E103BFBC}">
  <sheetPr codeName="Sheet31">
    <pageSetUpPr fitToPage="1"/>
  </sheetPr>
  <dimension ref="A1:AB131"/>
  <sheetViews>
    <sheetView workbookViewId="0">
      <pane xSplit="2" ySplit="4" topLeftCell="C5" activePane="bottomRight" state="frozen"/>
      <selection pane="topRight" activeCell="C1" sqref="C1"/>
      <selection pane="bottomLeft" activeCell="A5" sqref="A5"/>
      <selection pane="bottomRight" activeCell="G10" sqref="G10"/>
    </sheetView>
  </sheetViews>
  <sheetFormatPr defaultColWidth="9.109375" defaultRowHeight="15"/>
  <cols>
    <col min="1" max="1" width="40.44140625" style="1" customWidth="1"/>
    <col min="2" max="5" width="17.88671875" style="1" customWidth="1"/>
    <col min="6" max="6" width="13.5546875" style="176" customWidth="1"/>
    <col min="7" max="7" width="17.109375" style="204" customWidth="1"/>
    <col min="8" max="8" width="18.5546875" style="205" customWidth="1"/>
    <col min="9" max="9" width="19.33203125" style="206" customWidth="1"/>
    <col min="10" max="10" width="17" style="207" customWidth="1"/>
    <col min="11" max="11" width="17.5546875" style="94" customWidth="1"/>
    <col min="12" max="12" width="15.44140625" style="208" customWidth="1"/>
    <col min="13" max="13" width="17.44140625" style="209" customWidth="1"/>
    <col min="14" max="14" width="23.44140625" style="210" bestFit="1" customWidth="1"/>
    <col min="15" max="15" width="23.44140625" style="98" customWidth="1"/>
    <col min="16" max="17" width="23.44140625" style="208" customWidth="1"/>
    <col min="18" max="19" width="15.88671875" style="211" customWidth="1"/>
    <col min="20" max="21" width="20.6640625" style="212" customWidth="1"/>
    <col min="22" max="23" width="20.6640625" style="213" customWidth="1"/>
    <col min="24" max="27" width="13" style="1" customWidth="1"/>
    <col min="28" max="28" width="20.33203125" style="1" customWidth="1"/>
    <col min="29" max="184" width="13" style="1" customWidth="1"/>
    <col min="185" max="185" width="2.33203125" style="1" customWidth="1"/>
    <col min="186" max="186" width="13" style="1" customWidth="1"/>
    <col min="187" max="189" width="2.33203125" style="1" customWidth="1"/>
    <col min="190" max="16384" width="9.109375" style="1"/>
  </cols>
  <sheetData>
    <row r="1" spans="1:28" ht="16.2" thickBot="1">
      <c r="G1" s="177" t="s">
        <v>72</v>
      </c>
      <c r="H1" s="178" t="s">
        <v>73</v>
      </c>
      <c r="I1" s="179" t="s">
        <v>74</v>
      </c>
      <c r="J1" s="180" t="s">
        <v>75</v>
      </c>
      <c r="K1" s="181" t="s">
        <v>76</v>
      </c>
      <c r="L1" s="182" t="s">
        <v>77</v>
      </c>
      <c r="M1" s="180" t="s">
        <v>78</v>
      </c>
      <c r="N1" s="183" t="s">
        <v>79</v>
      </c>
      <c r="O1" s="184" t="s">
        <v>80</v>
      </c>
      <c r="P1" s="185"/>
      <c r="Q1" s="185" t="s">
        <v>1372</v>
      </c>
      <c r="R1" s="186"/>
      <c r="S1" s="186" t="s">
        <v>1371</v>
      </c>
      <c r="T1" s="187"/>
      <c r="U1" s="187" t="s">
        <v>1370</v>
      </c>
      <c r="V1" s="188"/>
      <c r="W1" s="318" t="s">
        <v>1372</v>
      </c>
    </row>
    <row r="2" spans="1:28" ht="15.6">
      <c r="A2" s="189"/>
      <c r="B2" s="189"/>
      <c r="C2" s="189"/>
      <c r="D2" s="189"/>
      <c r="E2" s="189"/>
      <c r="F2" s="190"/>
      <c r="G2" s="177" t="s">
        <v>81</v>
      </c>
      <c r="H2" s="178" t="s">
        <v>82</v>
      </c>
      <c r="I2" s="179" t="s">
        <v>83</v>
      </c>
      <c r="J2" s="180" t="s">
        <v>84</v>
      </c>
      <c r="K2" s="181" t="s">
        <v>85</v>
      </c>
      <c r="L2" s="182" t="s">
        <v>86</v>
      </c>
      <c r="M2" s="180" t="s">
        <v>87</v>
      </c>
      <c r="N2" s="183" t="s">
        <v>88</v>
      </c>
      <c r="O2" s="184" t="s">
        <v>89</v>
      </c>
      <c r="P2" s="182" t="s">
        <v>90</v>
      </c>
      <c r="Q2" s="182" t="s">
        <v>90</v>
      </c>
      <c r="R2" s="186" t="s">
        <v>91</v>
      </c>
      <c r="S2" s="186" t="s">
        <v>91</v>
      </c>
      <c r="T2" s="191" t="s">
        <v>92</v>
      </c>
      <c r="U2" s="191" t="s">
        <v>92</v>
      </c>
      <c r="V2" s="319" t="s">
        <v>93</v>
      </c>
      <c r="W2" s="319" t="s">
        <v>93</v>
      </c>
    </row>
    <row r="3" spans="1:28" ht="16.2" thickBot="1">
      <c r="A3" s="189" t="s">
        <v>94</v>
      </c>
      <c r="B3" s="189" t="s">
        <v>95</v>
      </c>
      <c r="C3" s="189" t="s">
        <v>96</v>
      </c>
      <c r="D3" s="189" t="s">
        <v>97</v>
      </c>
      <c r="E3" s="189" t="s">
        <v>98</v>
      </c>
      <c r="F3" s="190" t="s">
        <v>99</v>
      </c>
      <c r="G3" s="177" t="s">
        <v>100</v>
      </c>
      <c r="H3" s="178" t="s">
        <v>100</v>
      </c>
      <c r="I3" s="179" t="s">
        <v>100</v>
      </c>
      <c r="J3" s="180" t="s">
        <v>100</v>
      </c>
      <c r="K3" s="181" t="s">
        <v>100</v>
      </c>
      <c r="L3" s="182" t="s">
        <v>101</v>
      </c>
      <c r="M3" s="180" t="s">
        <v>102</v>
      </c>
      <c r="N3" s="183" t="s">
        <v>103</v>
      </c>
      <c r="O3" s="184" t="s">
        <v>104</v>
      </c>
      <c r="P3" s="192" t="s">
        <v>1368</v>
      </c>
      <c r="Q3" s="192" t="s">
        <v>105</v>
      </c>
      <c r="R3" s="193" t="s">
        <v>1368</v>
      </c>
      <c r="S3" s="193" t="s">
        <v>105</v>
      </c>
      <c r="T3" s="194" t="s">
        <v>1368</v>
      </c>
      <c r="U3" s="194" t="s">
        <v>105</v>
      </c>
      <c r="V3" s="214" t="s">
        <v>1368</v>
      </c>
      <c r="W3" s="214" t="s">
        <v>105</v>
      </c>
    </row>
    <row r="4" spans="1:28" ht="15.6">
      <c r="A4" s="189"/>
      <c r="B4" s="189"/>
      <c r="C4" s="189"/>
      <c r="D4" s="189"/>
      <c r="E4" s="189"/>
      <c r="F4" s="201"/>
      <c r="G4" s="177"/>
      <c r="H4" s="178"/>
      <c r="I4" s="179"/>
      <c r="J4" s="180"/>
      <c r="K4" s="181"/>
      <c r="L4" s="182"/>
      <c r="M4" s="180"/>
      <c r="N4" s="183"/>
      <c r="O4" s="184"/>
      <c r="P4" s="195"/>
      <c r="Q4" s="195"/>
      <c r="R4" s="196"/>
      <c r="S4" s="196"/>
      <c r="T4" s="197"/>
      <c r="U4" s="197"/>
      <c r="V4" s="214"/>
      <c r="W4" s="214"/>
    </row>
    <row r="5" spans="1:28" ht="15.6">
      <c r="A5" s="360" t="s">
        <v>106</v>
      </c>
      <c r="B5" s="483" t="s">
        <v>50</v>
      </c>
      <c r="C5" s="198"/>
      <c r="D5" s="198"/>
      <c r="E5" s="198"/>
      <c r="F5" s="201">
        <v>100</v>
      </c>
      <c r="G5" s="326"/>
      <c r="H5" s="327"/>
      <c r="I5" s="328"/>
      <c r="J5" s="329"/>
      <c r="K5" s="330"/>
      <c r="L5" s="331"/>
      <c r="M5" s="332"/>
      <c r="N5" s="333"/>
      <c r="O5" s="334"/>
      <c r="P5" s="320"/>
      <c r="Q5" s="320"/>
      <c r="R5" s="321"/>
      <c r="S5" s="321"/>
      <c r="T5" s="322"/>
      <c r="U5" s="322"/>
      <c r="V5" s="323"/>
      <c r="W5" s="324"/>
      <c r="AB5" s="317"/>
    </row>
    <row r="6" spans="1:28" ht="15.6">
      <c r="A6" s="360" t="s">
        <v>107</v>
      </c>
      <c r="B6" s="483" t="s">
        <v>50</v>
      </c>
      <c r="C6" s="199"/>
      <c r="D6" s="199"/>
      <c r="E6" s="199"/>
      <c r="F6" s="201">
        <v>110</v>
      </c>
      <c r="G6" s="326"/>
      <c r="H6" s="327"/>
      <c r="I6" s="328"/>
      <c r="J6" s="329"/>
      <c r="K6" s="330"/>
      <c r="L6" s="331"/>
      <c r="M6" s="332"/>
      <c r="N6" s="333"/>
      <c r="O6" s="334"/>
      <c r="P6" s="320"/>
      <c r="Q6" s="320"/>
      <c r="R6" s="321"/>
      <c r="S6" s="321"/>
      <c r="T6" s="322"/>
      <c r="U6" s="322"/>
      <c r="V6" s="323"/>
      <c r="W6" s="324"/>
      <c r="X6" s="94" t="s">
        <v>108</v>
      </c>
      <c r="AB6" s="317"/>
    </row>
    <row r="7" spans="1:28" ht="15.6">
      <c r="A7" s="360" t="s">
        <v>109</v>
      </c>
      <c r="B7" s="484" t="s">
        <v>50</v>
      </c>
      <c r="C7" s="198"/>
      <c r="D7" s="198"/>
      <c r="E7" s="198"/>
      <c r="F7" s="201">
        <v>120</v>
      </c>
      <c r="G7" s="326"/>
      <c r="H7" s="327"/>
      <c r="I7" s="328"/>
      <c r="J7" s="329"/>
      <c r="K7" s="330"/>
      <c r="L7" s="331"/>
      <c r="M7" s="332"/>
      <c r="N7" s="333"/>
      <c r="O7" s="334"/>
      <c r="P7" s="320"/>
      <c r="Q7" s="320"/>
      <c r="R7" s="321"/>
      <c r="S7" s="321"/>
      <c r="T7" s="322"/>
      <c r="U7" s="322"/>
      <c r="V7" s="323"/>
      <c r="W7" s="324"/>
      <c r="X7" s="200"/>
      <c r="Z7" s="200"/>
      <c r="AB7" s="317"/>
    </row>
    <row r="8" spans="1:28" ht="15.6">
      <c r="A8" s="361" t="s">
        <v>110</v>
      </c>
      <c r="B8" s="485"/>
      <c r="C8" s="198"/>
      <c r="D8" s="198"/>
      <c r="E8" s="198" t="s">
        <v>50</v>
      </c>
      <c r="F8" s="201">
        <v>125</v>
      </c>
      <c r="G8" s="326"/>
      <c r="H8" s="327"/>
      <c r="I8" s="328"/>
      <c r="J8" s="329"/>
      <c r="K8" s="330"/>
      <c r="L8" s="362"/>
      <c r="M8" s="363"/>
      <c r="N8" s="364"/>
      <c r="O8" s="334"/>
      <c r="P8" s="320"/>
      <c r="Q8" s="320"/>
      <c r="R8" s="321"/>
      <c r="S8" s="321"/>
      <c r="T8" s="322"/>
      <c r="U8" s="322"/>
      <c r="V8" s="323"/>
      <c r="W8" s="324"/>
      <c r="X8" s="94" t="s">
        <v>111</v>
      </c>
      <c r="AB8" s="317"/>
    </row>
    <row r="9" spans="1:28" ht="15.6">
      <c r="A9" s="365" t="s">
        <v>112</v>
      </c>
      <c r="B9" s="485"/>
      <c r="C9" s="198" t="s">
        <v>50</v>
      </c>
      <c r="D9" s="198" t="s">
        <v>50</v>
      </c>
      <c r="E9" s="198"/>
      <c r="F9" s="201">
        <v>130</v>
      </c>
      <c r="G9" s="326"/>
      <c r="H9" s="327"/>
      <c r="I9" s="328"/>
      <c r="J9" s="329"/>
      <c r="K9" s="330"/>
      <c r="L9" s="331"/>
      <c r="M9" s="332"/>
      <c r="N9" s="333"/>
      <c r="O9" s="334"/>
      <c r="P9" s="320"/>
      <c r="Q9" s="320"/>
      <c r="R9" s="321"/>
      <c r="S9" s="321"/>
      <c r="T9" s="322"/>
      <c r="U9" s="322"/>
      <c r="V9" s="323"/>
      <c r="W9" s="324"/>
      <c r="AB9" s="317"/>
    </row>
    <row r="10" spans="1:28" ht="15.6">
      <c r="A10" s="360" t="s">
        <v>113</v>
      </c>
      <c r="B10" s="484" t="s">
        <v>50</v>
      </c>
      <c r="C10" s="198"/>
      <c r="D10" s="198"/>
      <c r="E10" s="198"/>
      <c r="F10" s="201">
        <v>140</v>
      </c>
      <c r="G10" s="326"/>
      <c r="H10" s="327"/>
      <c r="I10" s="328"/>
      <c r="J10" s="329"/>
      <c r="K10" s="330"/>
      <c r="L10" s="331"/>
      <c r="M10" s="332"/>
      <c r="N10" s="333"/>
      <c r="O10" s="334"/>
      <c r="P10" s="320"/>
      <c r="Q10" s="320"/>
      <c r="R10" s="321"/>
      <c r="S10" s="321"/>
      <c r="T10" s="322"/>
      <c r="U10" s="322"/>
      <c r="V10" s="323"/>
      <c r="W10" s="324"/>
      <c r="AB10" s="317"/>
    </row>
    <row r="11" spans="1:28" ht="15.6">
      <c r="A11" s="361" t="s">
        <v>114</v>
      </c>
      <c r="B11" s="485"/>
      <c r="C11" s="198"/>
      <c r="D11" s="198"/>
      <c r="E11" s="198" t="s">
        <v>50</v>
      </c>
      <c r="F11" s="201">
        <v>145</v>
      </c>
      <c r="G11" s="326"/>
      <c r="H11" s="327"/>
      <c r="I11" s="328"/>
      <c r="J11" s="329"/>
      <c r="K11" s="330"/>
      <c r="L11" s="331"/>
      <c r="M11" s="332"/>
      <c r="N11" s="333"/>
      <c r="O11" s="334"/>
      <c r="P11" s="320"/>
      <c r="Q11" s="320"/>
      <c r="R11" s="321"/>
      <c r="S11" s="321"/>
      <c r="T11" s="322"/>
      <c r="U11" s="322"/>
      <c r="V11" s="323"/>
      <c r="W11" s="324"/>
      <c r="X11" s="94" t="s">
        <v>111</v>
      </c>
      <c r="AB11" s="317"/>
    </row>
    <row r="12" spans="1:28" ht="15.6">
      <c r="A12" s="360" t="s">
        <v>115</v>
      </c>
      <c r="B12" s="484" t="s">
        <v>50</v>
      </c>
      <c r="C12" s="198"/>
      <c r="D12" s="198"/>
      <c r="E12" s="198"/>
      <c r="F12" s="201">
        <v>150</v>
      </c>
      <c r="G12" s="326"/>
      <c r="H12" s="327"/>
      <c r="I12" s="328"/>
      <c r="J12" s="329"/>
      <c r="K12" s="330"/>
      <c r="L12" s="331"/>
      <c r="M12" s="332"/>
      <c r="N12" s="333"/>
      <c r="O12" s="334"/>
      <c r="P12" s="320"/>
      <c r="Q12" s="320"/>
      <c r="R12" s="321"/>
      <c r="S12" s="321"/>
      <c r="T12" s="322"/>
      <c r="U12" s="322"/>
      <c r="V12" s="323"/>
      <c r="W12" s="324"/>
      <c r="AB12" s="317"/>
    </row>
    <row r="13" spans="1:28" ht="15.6">
      <c r="A13" s="360" t="s">
        <v>116</v>
      </c>
      <c r="B13" s="483" t="s">
        <v>50</v>
      </c>
      <c r="C13" s="199"/>
      <c r="D13" s="199"/>
      <c r="E13" s="199"/>
      <c r="F13" s="201">
        <v>160</v>
      </c>
      <c r="G13" s="326"/>
      <c r="H13" s="327"/>
      <c r="I13" s="328"/>
      <c r="J13" s="329"/>
      <c r="K13" s="330"/>
      <c r="L13" s="331"/>
      <c r="M13" s="332"/>
      <c r="N13" s="333"/>
      <c r="O13" s="334"/>
      <c r="P13" s="320"/>
      <c r="Q13" s="320"/>
      <c r="R13" s="321"/>
      <c r="S13" s="321"/>
      <c r="T13" s="322"/>
      <c r="U13" s="322"/>
      <c r="V13" s="323"/>
      <c r="W13" s="324"/>
      <c r="AB13" s="317"/>
    </row>
    <row r="14" spans="1:28" ht="15.6">
      <c r="A14" s="361" t="s">
        <v>117</v>
      </c>
      <c r="B14" s="485"/>
      <c r="C14" s="198"/>
      <c r="D14" s="198"/>
      <c r="E14" s="198" t="s">
        <v>50</v>
      </c>
      <c r="F14" s="201">
        <v>165</v>
      </c>
      <c r="G14" s="326"/>
      <c r="H14" s="327"/>
      <c r="I14" s="328"/>
      <c r="J14" s="329"/>
      <c r="K14" s="330"/>
      <c r="L14" s="331"/>
      <c r="M14" s="332"/>
      <c r="N14" s="333"/>
      <c r="O14" s="334"/>
      <c r="P14" s="320"/>
      <c r="Q14" s="320"/>
      <c r="R14" s="321"/>
      <c r="S14" s="321"/>
      <c r="T14" s="322"/>
      <c r="U14" s="322"/>
      <c r="V14" s="323"/>
      <c r="W14" s="324"/>
      <c r="X14" s="94" t="s">
        <v>111</v>
      </c>
      <c r="AB14" s="317"/>
    </row>
    <row r="15" spans="1:28" ht="15.6">
      <c r="A15" s="360" t="s">
        <v>118</v>
      </c>
      <c r="B15" s="484" t="s">
        <v>50</v>
      </c>
      <c r="C15" s="198"/>
      <c r="D15" s="198"/>
      <c r="E15" s="198"/>
      <c r="F15" s="201">
        <v>170</v>
      </c>
      <c r="G15" s="326"/>
      <c r="H15" s="327"/>
      <c r="I15" s="328"/>
      <c r="J15" s="329"/>
      <c r="K15" s="330"/>
      <c r="L15" s="331"/>
      <c r="M15" s="332"/>
      <c r="N15" s="333"/>
      <c r="O15" s="334"/>
      <c r="P15" s="320"/>
      <c r="Q15" s="320"/>
      <c r="R15" s="321"/>
      <c r="S15" s="321"/>
      <c r="T15" s="322"/>
      <c r="U15" s="322"/>
      <c r="V15" s="323"/>
      <c r="W15" s="324"/>
      <c r="AB15" s="317"/>
    </row>
    <row r="16" spans="1:28" ht="15.6">
      <c r="A16" s="361" t="s">
        <v>119</v>
      </c>
      <c r="B16" s="486"/>
      <c r="C16" s="199"/>
      <c r="D16" s="199"/>
      <c r="E16" s="199" t="s">
        <v>50</v>
      </c>
      <c r="F16" s="201">
        <v>180</v>
      </c>
      <c r="G16" s="326"/>
      <c r="H16" s="327"/>
      <c r="I16" s="328"/>
      <c r="J16" s="329"/>
      <c r="K16" s="330"/>
      <c r="L16" s="331"/>
      <c r="M16" s="332"/>
      <c r="N16" s="333"/>
      <c r="O16" s="334"/>
      <c r="P16" s="320"/>
      <c r="Q16" s="320"/>
      <c r="R16" s="321"/>
      <c r="S16" s="321"/>
      <c r="T16" s="322"/>
      <c r="U16" s="322"/>
      <c r="V16" s="323"/>
      <c r="W16" s="324"/>
      <c r="X16" s="94" t="s">
        <v>120</v>
      </c>
      <c r="AB16" s="317"/>
    </row>
    <row r="17" spans="1:28" ht="15.6">
      <c r="A17" s="360" t="s">
        <v>121</v>
      </c>
      <c r="B17" s="484" t="s">
        <v>50</v>
      </c>
      <c r="C17" s="198"/>
      <c r="D17" s="198"/>
      <c r="E17" s="198"/>
      <c r="F17" s="201">
        <v>190</v>
      </c>
      <c r="G17" s="326"/>
      <c r="H17" s="327"/>
      <c r="I17" s="328"/>
      <c r="J17" s="329"/>
      <c r="K17" s="330"/>
      <c r="L17" s="331"/>
      <c r="M17" s="332"/>
      <c r="N17" s="333"/>
      <c r="O17" s="334"/>
      <c r="P17" s="320"/>
      <c r="Q17" s="320"/>
      <c r="R17" s="321"/>
      <c r="S17" s="321"/>
      <c r="T17" s="322"/>
      <c r="U17" s="322"/>
      <c r="V17" s="323"/>
      <c r="W17" s="324"/>
      <c r="X17" s="508" t="s">
        <v>122</v>
      </c>
      <c r="AB17" s="317"/>
    </row>
    <row r="18" spans="1:28" ht="15.6">
      <c r="A18" s="360" t="s">
        <v>123</v>
      </c>
      <c r="B18" s="484" t="s">
        <v>50</v>
      </c>
      <c r="C18" s="198"/>
      <c r="D18" s="198"/>
      <c r="E18" s="198"/>
      <c r="F18" s="201">
        <v>200</v>
      </c>
      <c r="G18" s="326"/>
      <c r="H18" s="327"/>
      <c r="I18" s="328"/>
      <c r="J18" s="329"/>
      <c r="K18" s="330"/>
      <c r="L18" s="331"/>
      <c r="M18" s="332"/>
      <c r="N18" s="333"/>
      <c r="O18" s="334"/>
      <c r="P18" s="320"/>
      <c r="Q18" s="320"/>
      <c r="R18" s="321"/>
      <c r="S18" s="321"/>
      <c r="T18" s="322"/>
      <c r="U18" s="322"/>
      <c r="V18" s="323"/>
      <c r="W18" s="324"/>
      <c r="AB18" s="317"/>
    </row>
    <row r="19" spans="1:28" ht="15.6">
      <c r="A19" s="360" t="s">
        <v>124</v>
      </c>
      <c r="B19" s="484" t="s">
        <v>50</v>
      </c>
      <c r="C19" s="198"/>
      <c r="D19" s="198"/>
      <c r="E19" s="198"/>
      <c r="F19" s="201">
        <v>210</v>
      </c>
      <c r="G19" s="326"/>
      <c r="H19" s="327"/>
      <c r="I19" s="328"/>
      <c r="J19" s="329"/>
      <c r="K19" s="330"/>
      <c r="L19" s="331"/>
      <c r="M19" s="332"/>
      <c r="N19" s="333"/>
      <c r="O19" s="334"/>
      <c r="P19" s="320"/>
      <c r="Q19" s="320"/>
      <c r="R19" s="321"/>
      <c r="S19" s="321"/>
      <c r="T19" s="322"/>
      <c r="U19" s="322"/>
      <c r="V19" s="323"/>
      <c r="W19" s="324"/>
      <c r="AB19" s="317"/>
    </row>
    <row r="20" spans="1:28" ht="15.6">
      <c r="A20" s="361" t="s">
        <v>125</v>
      </c>
      <c r="B20" s="485"/>
      <c r="C20" s="198"/>
      <c r="D20" s="198"/>
      <c r="E20" s="198" t="s">
        <v>50</v>
      </c>
      <c r="F20" s="201">
        <v>215</v>
      </c>
      <c r="G20" s="326"/>
      <c r="H20" s="327"/>
      <c r="I20" s="328"/>
      <c r="J20" s="329"/>
      <c r="K20" s="330"/>
      <c r="L20" s="331"/>
      <c r="M20" s="332"/>
      <c r="N20" s="333"/>
      <c r="O20" s="334"/>
      <c r="P20" s="320"/>
      <c r="Q20" s="320"/>
      <c r="R20" s="321"/>
      <c r="S20" s="321"/>
      <c r="T20" s="322"/>
      <c r="U20" s="322"/>
      <c r="V20" s="323"/>
      <c r="W20" s="324"/>
      <c r="X20" s="94" t="s">
        <v>111</v>
      </c>
      <c r="AB20" s="317"/>
    </row>
    <row r="21" spans="1:28" ht="15.6">
      <c r="A21" s="360" t="s">
        <v>126</v>
      </c>
      <c r="B21" s="484" t="s">
        <v>50</v>
      </c>
      <c r="C21" s="198"/>
      <c r="D21" s="198"/>
      <c r="E21" s="198"/>
      <c r="F21" s="201">
        <v>220</v>
      </c>
      <c r="G21" s="326"/>
      <c r="H21" s="327"/>
      <c r="I21" s="328"/>
      <c r="J21" s="329"/>
      <c r="K21" s="330"/>
      <c r="L21" s="331"/>
      <c r="M21" s="332"/>
      <c r="N21" s="333"/>
      <c r="O21" s="334"/>
      <c r="P21" s="320"/>
      <c r="Q21" s="320"/>
      <c r="R21" s="321"/>
      <c r="S21" s="321"/>
      <c r="T21" s="322"/>
      <c r="U21" s="322"/>
      <c r="V21" s="323"/>
      <c r="W21" s="324"/>
      <c r="AB21" s="317"/>
    </row>
    <row r="22" spans="1:28" ht="15.6">
      <c r="A22" s="360" t="s">
        <v>127</v>
      </c>
      <c r="B22" s="483" t="s">
        <v>50</v>
      </c>
      <c r="C22" s="199"/>
      <c r="D22" s="199"/>
      <c r="E22" s="199"/>
      <c r="F22" s="201">
        <v>230</v>
      </c>
      <c r="G22" s="326"/>
      <c r="H22" s="327"/>
      <c r="I22" s="328"/>
      <c r="J22" s="329"/>
      <c r="K22" s="330"/>
      <c r="L22" s="331"/>
      <c r="M22" s="332"/>
      <c r="N22" s="333"/>
      <c r="O22" s="334"/>
      <c r="P22" s="320"/>
      <c r="Q22" s="320"/>
      <c r="R22" s="321"/>
      <c r="S22" s="321"/>
      <c r="T22" s="322"/>
      <c r="U22" s="322"/>
      <c r="V22" s="323"/>
      <c r="W22" s="324"/>
      <c r="AB22" s="317"/>
    </row>
    <row r="23" spans="1:28" ht="15.6">
      <c r="A23" s="361" t="s">
        <v>128</v>
      </c>
      <c r="B23" s="485"/>
      <c r="C23" s="198"/>
      <c r="D23" s="198"/>
      <c r="E23" s="198" t="s">
        <v>50</v>
      </c>
      <c r="F23" s="201">
        <v>235</v>
      </c>
      <c r="G23" s="326"/>
      <c r="H23" s="327"/>
      <c r="I23" s="328"/>
      <c r="J23" s="329"/>
      <c r="K23" s="330"/>
      <c r="L23" s="331"/>
      <c r="M23" s="332"/>
      <c r="N23" s="333"/>
      <c r="O23" s="334"/>
      <c r="P23" s="320"/>
      <c r="Q23" s="320"/>
      <c r="R23" s="321"/>
      <c r="S23" s="321"/>
      <c r="T23" s="322"/>
      <c r="U23" s="322"/>
      <c r="V23" s="323"/>
      <c r="W23" s="324"/>
      <c r="X23" s="94" t="s">
        <v>111</v>
      </c>
      <c r="AB23" s="317"/>
    </row>
    <row r="24" spans="1:28" ht="15.6">
      <c r="A24" s="360" t="s">
        <v>129</v>
      </c>
      <c r="B24" s="484" t="s">
        <v>50</v>
      </c>
      <c r="C24" s="198"/>
      <c r="D24" s="198"/>
      <c r="E24" s="198"/>
      <c r="F24" s="201">
        <v>250</v>
      </c>
      <c r="G24" s="326"/>
      <c r="H24" s="327"/>
      <c r="I24" s="328"/>
      <c r="J24" s="329"/>
      <c r="K24" s="330"/>
      <c r="L24" s="331"/>
      <c r="M24" s="332"/>
      <c r="N24" s="333"/>
      <c r="O24" s="334"/>
      <c r="P24" s="320"/>
      <c r="Q24" s="320"/>
      <c r="R24" s="321"/>
      <c r="S24" s="321"/>
      <c r="T24" s="322"/>
      <c r="U24" s="322"/>
      <c r="V24" s="323"/>
      <c r="W24" s="324"/>
      <c r="AB24" s="317"/>
    </row>
    <row r="25" spans="1:28" ht="15.6">
      <c r="A25" s="360" t="s">
        <v>130</v>
      </c>
      <c r="B25" s="484" t="s">
        <v>50</v>
      </c>
      <c r="C25" s="198"/>
      <c r="D25" s="198"/>
      <c r="E25" s="198"/>
      <c r="F25" s="201">
        <v>260</v>
      </c>
      <c r="G25" s="326"/>
      <c r="H25" s="327"/>
      <c r="I25" s="328"/>
      <c r="J25" s="329"/>
      <c r="K25" s="330"/>
      <c r="L25" s="331"/>
      <c r="M25" s="332"/>
      <c r="N25" s="333"/>
      <c r="O25" s="334"/>
      <c r="P25" s="320"/>
      <c r="Q25" s="320"/>
      <c r="R25" s="321"/>
      <c r="S25" s="321"/>
      <c r="T25" s="322"/>
      <c r="U25" s="322"/>
      <c r="V25" s="323"/>
      <c r="W25" s="324"/>
      <c r="AB25" s="317"/>
    </row>
    <row r="26" spans="1:28" ht="15.6">
      <c r="A26" s="360" t="s">
        <v>131</v>
      </c>
      <c r="B26" s="507"/>
      <c r="C26" s="198"/>
      <c r="D26" s="198"/>
      <c r="E26" s="198"/>
      <c r="F26" s="201">
        <v>270</v>
      </c>
      <c r="G26" s="326"/>
      <c r="H26" s="327"/>
      <c r="I26" s="328"/>
      <c r="J26" s="329"/>
      <c r="K26" s="330"/>
      <c r="L26" s="331"/>
      <c r="M26" s="332"/>
      <c r="N26" s="333"/>
      <c r="O26" s="334"/>
      <c r="P26" s="320"/>
      <c r="Q26" s="320"/>
      <c r="R26" s="321"/>
      <c r="S26" s="321"/>
      <c r="T26" s="322"/>
      <c r="U26" s="322"/>
      <c r="V26" s="323"/>
      <c r="W26" s="324"/>
      <c r="AB26" s="317"/>
    </row>
    <row r="27" spans="1:28" ht="15.6">
      <c r="A27" s="361" t="s">
        <v>132</v>
      </c>
      <c r="B27" s="486"/>
      <c r="C27" s="199"/>
      <c r="D27" s="199"/>
      <c r="E27" s="199" t="s">
        <v>50</v>
      </c>
      <c r="F27" s="201">
        <v>275</v>
      </c>
      <c r="G27" s="326"/>
      <c r="H27" s="327"/>
      <c r="I27" s="328"/>
      <c r="J27" s="329"/>
      <c r="K27" s="330"/>
      <c r="L27" s="331"/>
      <c r="M27" s="332"/>
      <c r="N27" s="333"/>
      <c r="O27" s="334"/>
      <c r="P27" s="320"/>
      <c r="Q27" s="320"/>
      <c r="R27" s="321"/>
      <c r="S27" s="321"/>
      <c r="T27" s="322"/>
      <c r="U27" s="322"/>
      <c r="V27" s="323"/>
      <c r="W27" s="324"/>
      <c r="X27" s="94" t="s">
        <v>111</v>
      </c>
      <c r="AB27" s="317"/>
    </row>
    <row r="28" spans="1:28" ht="15.6">
      <c r="A28" s="360" t="s">
        <v>133</v>
      </c>
      <c r="B28" s="484" t="s">
        <v>50</v>
      </c>
      <c r="C28" s="198"/>
      <c r="D28" s="198"/>
      <c r="E28" s="198"/>
      <c r="F28" s="201">
        <v>280</v>
      </c>
      <c r="G28" s="326"/>
      <c r="H28" s="327"/>
      <c r="I28" s="328"/>
      <c r="J28" s="329"/>
      <c r="K28" s="330"/>
      <c r="L28" s="331"/>
      <c r="M28" s="332"/>
      <c r="N28" s="333"/>
      <c r="O28" s="334"/>
      <c r="P28" s="320"/>
      <c r="Q28" s="320"/>
      <c r="R28" s="321"/>
      <c r="S28" s="321"/>
      <c r="T28" s="322"/>
      <c r="U28" s="322"/>
      <c r="V28" s="323"/>
      <c r="W28" s="324"/>
      <c r="AB28" s="317"/>
    </row>
    <row r="29" spans="1:28" ht="15.6">
      <c r="A29" s="360" t="s">
        <v>134</v>
      </c>
      <c r="B29" s="484" t="s">
        <v>50</v>
      </c>
      <c r="C29" s="198"/>
      <c r="D29" s="198"/>
      <c r="E29" s="198"/>
      <c r="F29" s="201">
        <v>290</v>
      </c>
      <c r="G29" s="326"/>
      <c r="H29" s="327"/>
      <c r="I29" s="328"/>
      <c r="J29" s="329"/>
      <c r="K29" s="330"/>
      <c r="L29" s="331"/>
      <c r="M29" s="332"/>
      <c r="N29" s="333"/>
      <c r="O29" s="334"/>
      <c r="P29" s="320"/>
      <c r="Q29" s="320"/>
      <c r="R29" s="321"/>
      <c r="S29" s="321"/>
      <c r="T29" s="322"/>
      <c r="U29" s="322"/>
      <c r="V29" s="323"/>
      <c r="W29" s="324"/>
      <c r="AB29" s="317"/>
    </row>
    <row r="30" spans="1:28" ht="15.6">
      <c r="A30" s="361" t="s">
        <v>135</v>
      </c>
      <c r="B30" s="485"/>
      <c r="C30" s="198"/>
      <c r="D30" s="198"/>
      <c r="E30" s="198" t="s">
        <v>50</v>
      </c>
      <c r="F30" s="201">
        <v>295</v>
      </c>
      <c r="G30" s="326"/>
      <c r="H30" s="327"/>
      <c r="I30" s="328"/>
      <c r="J30" s="329"/>
      <c r="K30" s="330"/>
      <c r="L30" s="331"/>
      <c r="M30" s="332"/>
      <c r="N30" s="333"/>
      <c r="O30" s="334"/>
      <c r="P30" s="320"/>
      <c r="Q30" s="320"/>
      <c r="R30" s="321"/>
      <c r="S30" s="321"/>
      <c r="T30" s="322"/>
      <c r="U30" s="322"/>
      <c r="V30" s="323"/>
      <c r="W30" s="324"/>
      <c r="X30" s="94" t="s">
        <v>111</v>
      </c>
      <c r="AB30" s="317"/>
    </row>
    <row r="31" spans="1:28" ht="15.6">
      <c r="A31" s="360" t="s">
        <v>136</v>
      </c>
      <c r="B31" s="484" t="s">
        <v>50</v>
      </c>
      <c r="C31" s="198"/>
      <c r="D31" s="198"/>
      <c r="E31" s="198"/>
      <c r="F31" s="201">
        <v>300</v>
      </c>
      <c r="G31" s="326"/>
      <c r="H31" s="327"/>
      <c r="I31" s="328"/>
      <c r="J31" s="329"/>
      <c r="K31" s="330"/>
      <c r="L31" s="331"/>
      <c r="M31" s="332"/>
      <c r="N31" s="333"/>
      <c r="O31" s="334"/>
      <c r="P31" s="320"/>
      <c r="Q31" s="320"/>
      <c r="R31" s="321"/>
      <c r="S31" s="321"/>
      <c r="T31" s="322"/>
      <c r="U31" s="322"/>
      <c r="V31" s="323"/>
      <c r="W31" s="324"/>
      <c r="AB31" s="317"/>
    </row>
    <row r="32" spans="1:28" ht="15.6">
      <c r="A32" s="361" t="s">
        <v>137</v>
      </c>
      <c r="B32" s="486"/>
      <c r="C32" s="199"/>
      <c r="D32" s="199"/>
      <c r="E32" s="199" t="s">
        <v>50</v>
      </c>
      <c r="F32" s="201">
        <v>305</v>
      </c>
      <c r="G32" s="326"/>
      <c r="H32" s="327"/>
      <c r="I32" s="328"/>
      <c r="J32" s="329"/>
      <c r="K32" s="330"/>
      <c r="L32" s="331"/>
      <c r="M32" s="332"/>
      <c r="N32" s="333"/>
      <c r="O32" s="334"/>
      <c r="P32" s="320"/>
      <c r="Q32" s="320"/>
      <c r="R32" s="321"/>
      <c r="S32" s="321"/>
      <c r="T32" s="322"/>
      <c r="U32" s="322"/>
      <c r="V32" s="323"/>
      <c r="W32" s="324"/>
      <c r="X32" s="94" t="s">
        <v>111</v>
      </c>
      <c r="AB32" s="317"/>
    </row>
    <row r="33" spans="1:28" ht="15.6">
      <c r="A33" s="360" t="s">
        <v>138</v>
      </c>
      <c r="B33" s="487"/>
      <c r="C33" s="198"/>
      <c r="D33" s="198"/>
      <c r="E33" s="198"/>
      <c r="F33" s="201">
        <v>310</v>
      </c>
      <c r="G33" s="326"/>
      <c r="H33" s="327"/>
      <c r="I33" s="328"/>
      <c r="J33" s="329"/>
      <c r="K33" s="330"/>
      <c r="L33" s="331"/>
      <c r="M33" s="332"/>
      <c r="N33" s="333"/>
      <c r="O33" s="334"/>
      <c r="P33" s="320"/>
      <c r="Q33" s="320"/>
      <c r="R33" s="321"/>
      <c r="S33" s="321"/>
      <c r="T33" s="322"/>
      <c r="U33" s="322"/>
      <c r="V33" s="323"/>
      <c r="W33" s="324"/>
      <c r="AB33" s="317"/>
    </row>
    <row r="34" spans="1:28" ht="15.6">
      <c r="A34" s="361" t="s">
        <v>139</v>
      </c>
      <c r="B34" s="485"/>
      <c r="C34" s="198"/>
      <c r="D34" s="198"/>
      <c r="E34" s="198" t="s">
        <v>50</v>
      </c>
      <c r="F34" s="201">
        <v>315</v>
      </c>
      <c r="G34" s="326"/>
      <c r="H34" s="327"/>
      <c r="I34" s="328"/>
      <c r="J34" s="329"/>
      <c r="K34" s="330"/>
      <c r="L34" s="331"/>
      <c r="M34" s="332"/>
      <c r="N34" s="333"/>
      <c r="O34" s="334"/>
      <c r="P34" s="320"/>
      <c r="Q34" s="320"/>
      <c r="R34" s="321"/>
      <c r="S34" s="321"/>
      <c r="T34" s="322"/>
      <c r="U34" s="322"/>
      <c r="V34" s="323"/>
      <c r="W34" s="324"/>
      <c r="X34" s="94" t="s">
        <v>111</v>
      </c>
      <c r="AB34" s="317"/>
    </row>
    <row r="35" spans="1:28" ht="15.6">
      <c r="A35" s="365" t="s">
        <v>140</v>
      </c>
      <c r="B35" s="485"/>
      <c r="C35" s="198" t="s">
        <v>50</v>
      </c>
      <c r="D35" s="198" t="s">
        <v>50</v>
      </c>
      <c r="E35" s="198"/>
      <c r="F35" s="201">
        <v>320</v>
      </c>
      <c r="G35" s="326"/>
      <c r="H35" s="327"/>
      <c r="I35" s="328"/>
      <c r="J35" s="329"/>
      <c r="K35" s="330"/>
      <c r="L35" s="331"/>
      <c r="M35" s="332"/>
      <c r="N35" s="333"/>
      <c r="O35" s="334"/>
      <c r="P35" s="320"/>
      <c r="Q35" s="320"/>
      <c r="R35" s="321"/>
      <c r="S35" s="321"/>
      <c r="T35" s="322"/>
      <c r="U35" s="322"/>
      <c r="V35" s="323"/>
      <c r="W35" s="324"/>
      <c r="X35" s="94" t="s">
        <v>141</v>
      </c>
      <c r="AB35" s="317"/>
    </row>
    <row r="36" spans="1:28" ht="15.6">
      <c r="A36" s="360" t="s">
        <v>142</v>
      </c>
      <c r="B36" s="484" t="s">
        <v>50</v>
      </c>
      <c r="C36" s="198"/>
      <c r="D36" s="198"/>
      <c r="E36" s="198"/>
      <c r="F36" s="201">
        <v>330</v>
      </c>
      <c r="G36" s="326"/>
      <c r="H36" s="327"/>
      <c r="I36" s="328"/>
      <c r="J36" s="329"/>
      <c r="K36" s="330"/>
      <c r="L36" s="331"/>
      <c r="M36" s="332"/>
      <c r="N36" s="333"/>
      <c r="O36" s="334"/>
      <c r="P36" s="320"/>
      <c r="Q36" s="320"/>
      <c r="R36" s="321"/>
      <c r="S36" s="321"/>
      <c r="T36" s="322"/>
      <c r="U36" s="322"/>
      <c r="V36" s="323"/>
      <c r="W36" s="324"/>
      <c r="X36" s="94" t="s">
        <v>143</v>
      </c>
      <c r="AB36" s="317"/>
    </row>
    <row r="37" spans="1:28" ht="15.6">
      <c r="A37" s="361" t="s">
        <v>144</v>
      </c>
      <c r="B37" s="485"/>
      <c r="C37" s="198"/>
      <c r="D37" s="198"/>
      <c r="E37" s="198" t="s">
        <v>50</v>
      </c>
      <c r="F37" s="201">
        <v>335</v>
      </c>
      <c r="G37" s="326"/>
      <c r="H37" s="327"/>
      <c r="I37" s="328"/>
      <c r="J37" s="329"/>
      <c r="K37" s="330"/>
      <c r="L37" s="331"/>
      <c r="M37" s="332"/>
      <c r="N37" s="333"/>
      <c r="O37" s="334"/>
      <c r="P37" s="320"/>
      <c r="Q37" s="320"/>
      <c r="R37" s="321"/>
      <c r="S37" s="321"/>
      <c r="T37" s="322"/>
      <c r="U37" s="322"/>
      <c r="V37" s="323"/>
      <c r="W37" s="324"/>
      <c r="X37" s="94" t="s">
        <v>111</v>
      </c>
      <c r="AB37" s="317"/>
    </row>
    <row r="38" spans="1:28" ht="15.6">
      <c r="A38" s="360" t="s">
        <v>145</v>
      </c>
      <c r="B38" s="484" t="s">
        <v>50</v>
      </c>
      <c r="C38" s="198"/>
      <c r="D38" s="198"/>
      <c r="E38" s="198"/>
      <c r="F38" s="201">
        <v>340</v>
      </c>
      <c r="G38" s="326"/>
      <c r="H38" s="327"/>
      <c r="I38" s="328"/>
      <c r="J38" s="329"/>
      <c r="K38" s="330"/>
      <c r="L38" s="331"/>
      <c r="M38" s="332"/>
      <c r="N38" s="333"/>
      <c r="O38" s="334"/>
      <c r="P38" s="320"/>
      <c r="Q38" s="320"/>
      <c r="R38" s="321"/>
      <c r="S38" s="321"/>
      <c r="T38" s="322"/>
      <c r="U38" s="322"/>
      <c r="V38" s="323"/>
      <c r="W38" s="324"/>
      <c r="AB38" s="317"/>
    </row>
    <row r="39" spans="1:28" ht="15.6">
      <c r="A39" s="361" t="s">
        <v>146</v>
      </c>
      <c r="B39" s="485"/>
      <c r="C39" s="198"/>
      <c r="D39" s="198"/>
      <c r="E39" s="198" t="s">
        <v>50</v>
      </c>
      <c r="F39" s="201">
        <v>345</v>
      </c>
      <c r="G39" s="326"/>
      <c r="H39" s="327"/>
      <c r="I39" s="328"/>
      <c r="J39" s="329"/>
      <c r="K39" s="330"/>
      <c r="L39" s="331"/>
      <c r="M39" s="332"/>
      <c r="N39" s="333"/>
      <c r="O39" s="334"/>
      <c r="P39" s="320"/>
      <c r="Q39" s="320"/>
      <c r="R39" s="321"/>
      <c r="S39" s="321"/>
      <c r="T39" s="322"/>
      <c r="U39" s="322"/>
      <c r="V39" s="323"/>
      <c r="W39" s="324"/>
      <c r="X39" s="94" t="s">
        <v>111</v>
      </c>
      <c r="AB39" s="317"/>
    </row>
    <row r="40" spans="1:28" ht="15.6">
      <c r="A40" s="360" t="s">
        <v>147</v>
      </c>
      <c r="B40" s="483" t="s">
        <v>50</v>
      </c>
      <c r="C40" s="199"/>
      <c r="D40" s="199"/>
      <c r="E40" s="199"/>
      <c r="F40" s="201">
        <v>350</v>
      </c>
      <c r="G40" s="326"/>
      <c r="H40" s="327"/>
      <c r="I40" s="328"/>
      <c r="J40" s="329"/>
      <c r="K40" s="330"/>
      <c r="L40" s="331"/>
      <c r="M40" s="332"/>
      <c r="N40" s="333"/>
      <c r="O40" s="334"/>
      <c r="P40" s="320"/>
      <c r="Q40" s="320"/>
      <c r="R40" s="321"/>
      <c r="S40" s="321"/>
      <c r="T40" s="322"/>
      <c r="U40" s="322"/>
      <c r="V40" s="323"/>
      <c r="W40" s="324"/>
      <c r="AB40" s="317"/>
    </row>
    <row r="41" spans="1:28" ht="15.6">
      <c r="A41" s="360" t="s">
        <v>148</v>
      </c>
      <c r="B41" s="484" t="s">
        <v>50</v>
      </c>
      <c r="C41" s="198"/>
      <c r="D41" s="198"/>
      <c r="E41" s="198"/>
      <c r="F41" s="201">
        <v>360</v>
      </c>
      <c r="G41" s="326"/>
      <c r="H41" s="327"/>
      <c r="I41" s="328"/>
      <c r="J41" s="329"/>
      <c r="K41" s="330"/>
      <c r="L41" s="331"/>
      <c r="M41" s="332"/>
      <c r="N41" s="333"/>
      <c r="O41" s="334"/>
      <c r="P41" s="320"/>
      <c r="Q41" s="320"/>
      <c r="R41" s="321"/>
      <c r="S41" s="321"/>
      <c r="T41" s="322"/>
      <c r="U41" s="322"/>
      <c r="V41" s="323"/>
      <c r="W41" s="324"/>
      <c r="AB41" s="317"/>
    </row>
    <row r="42" spans="1:28" ht="15.6">
      <c r="A42" s="365" t="s">
        <v>149</v>
      </c>
      <c r="B42" s="485"/>
      <c r="C42" s="198" t="s">
        <v>50</v>
      </c>
      <c r="D42" s="198" t="s">
        <v>50</v>
      </c>
      <c r="E42" s="198"/>
      <c r="F42" s="201">
        <v>370</v>
      </c>
      <c r="G42" s="326"/>
      <c r="H42" s="327"/>
      <c r="I42" s="328"/>
      <c r="J42" s="329"/>
      <c r="K42" s="330"/>
      <c r="L42" s="331"/>
      <c r="M42" s="332"/>
      <c r="N42" s="333"/>
      <c r="O42" s="334"/>
      <c r="P42" s="320"/>
      <c r="Q42" s="320"/>
      <c r="R42" s="321"/>
      <c r="S42" s="321"/>
      <c r="T42" s="322"/>
      <c r="U42" s="322"/>
      <c r="V42" s="323"/>
      <c r="W42" s="324"/>
      <c r="AB42" s="317"/>
    </row>
    <row r="43" spans="1:28" ht="15.6">
      <c r="A43" s="360" t="s">
        <v>150</v>
      </c>
      <c r="B43" s="484" t="s">
        <v>50</v>
      </c>
      <c r="C43" s="198"/>
      <c r="D43" s="198"/>
      <c r="E43" s="198"/>
      <c r="F43" s="201">
        <v>380</v>
      </c>
      <c r="G43" s="326"/>
      <c r="H43" s="327"/>
      <c r="I43" s="328"/>
      <c r="J43" s="329"/>
      <c r="K43" s="330"/>
      <c r="L43" s="331"/>
      <c r="M43" s="332"/>
      <c r="N43" s="333"/>
      <c r="O43" s="334"/>
      <c r="P43" s="320"/>
      <c r="Q43" s="320"/>
      <c r="R43" s="321"/>
      <c r="S43" s="321"/>
      <c r="T43" s="322"/>
      <c r="U43" s="322"/>
      <c r="V43" s="323"/>
      <c r="W43" s="324"/>
      <c r="AB43" s="317"/>
    </row>
    <row r="44" spans="1:28" ht="15.6">
      <c r="A44" s="361" t="s">
        <v>151</v>
      </c>
      <c r="B44" s="485"/>
      <c r="C44" s="198"/>
      <c r="D44" s="198"/>
      <c r="E44" s="198" t="s">
        <v>50</v>
      </c>
      <c r="F44" s="201">
        <v>385</v>
      </c>
      <c r="G44" s="326"/>
      <c r="H44" s="327"/>
      <c r="I44" s="328"/>
      <c r="J44" s="329"/>
      <c r="K44" s="330"/>
      <c r="L44" s="331"/>
      <c r="M44" s="332"/>
      <c r="N44" s="333"/>
      <c r="O44" s="334"/>
      <c r="P44" s="320"/>
      <c r="Q44" s="320"/>
      <c r="R44" s="321"/>
      <c r="S44" s="321"/>
      <c r="T44" s="322"/>
      <c r="U44" s="322"/>
      <c r="V44" s="323"/>
      <c r="W44" s="324"/>
      <c r="X44" s="94" t="s">
        <v>111</v>
      </c>
      <c r="AB44" s="317"/>
    </row>
    <row r="45" spans="1:28" ht="15.6">
      <c r="A45" s="360" t="s">
        <v>152</v>
      </c>
      <c r="B45" s="484" t="s">
        <v>50</v>
      </c>
      <c r="C45" s="198"/>
      <c r="D45" s="198"/>
      <c r="E45" s="198"/>
      <c r="F45" s="201">
        <v>390</v>
      </c>
      <c r="G45" s="326"/>
      <c r="H45" s="327"/>
      <c r="I45" s="328"/>
      <c r="J45" s="329"/>
      <c r="K45" s="330"/>
      <c r="L45" s="331"/>
      <c r="M45" s="332"/>
      <c r="N45" s="333"/>
      <c r="O45" s="334"/>
      <c r="P45" s="320"/>
      <c r="Q45" s="320"/>
      <c r="R45" s="321"/>
      <c r="S45" s="321"/>
      <c r="T45" s="322"/>
      <c r="U45" s="322"/>
      <c r="V45" s="323"/>
      <c r="W45" s="324"/>
      <c r="AB45" s="317"/>
    </row>
    <row r="46" spans="1:28" ht="15.6">
      <c r="A46" s="361" t="s">
        <v>153</v>
      </c>
      <c r="B46" s="485"/>
      <c r="C46" s="198"/>
      <c r="D46" s="198"/>
      <c r="E46" s="198" t="s">
        <v>50</v>
      </c>
      <c r="F46" s="201">
        <v>395</v>
      </c>
      <c r="G46" s="326"/>
      <c r="H46" s="327"/>
      <c r="I46" s="328"/>
      <c r="J46" s="329"/>
      <c r="K46" s="330"/>
      <c r="L46" s="331"/>
      <c r="M46" s="332"/>
      <c r="N46" s="333"/>
      <c r="O46" s="334"/>
      <c r="P46" s="320"/>
      <c r="Q46" s="320"/>
      <c r="R46" s="321"/>
      <c r="S46" s="321"/>
      <c r="T46" s="322"/>
      <c r="U46" s="322"/>
      <c r="V46" s="323"/>
      <c r="W46" s="324"/>
      <c r="X46" s="94" t="s">
        <v>111</v>
      </c>
      <c r="AB46" s="317"/>
    </row>
    <row r="47" spans="1:28" ht="15.6">
      <c r="A47" s="360" t="s">
        <v>154</v>
      </c>
      <c r="B47" s="483" t="s">
        <v>50</v>
      </c>
      <c r="C47" s="199"/>
      <c r="D47" s="199"/>
      <c r="E47" s="199"/>
      <c r="F47" s="201">
        <v>400</v>
      </c>
      <c r="G47" s="326"/>
      <c r="H47" s="327"/>
      <c r="I47" s="328"/>
      <c r="J47" s="329"/>
      <c r="K47" s="330"/>
      <c r="L47" s="331"/>
      <c r="M47" s="332"/>
      <c r="N47" s="333"/>
      <c r="O47" s="334"/>
      <c r="P47" s="320"/>
      <c r="Q47" s="320"/>
      <c r="R47" s="321"/>
      <c r="S47" s="321"/>
      <c r="T47" s="322"/>
      <c r="U47" s="322"/>
      <c r="V47" s="323"/>
      <c r="W47" s="324"/>
      <c r="AB47" s="317"/>
    </row>
    <row r="48" spans="1:28" ht="15.6">
      <c r="A48" s="360" t="s">
        <v>155</v>
      </c>
      <c r="B48" s="484" t="s">
        <v>50</v>
      </c>
      <c r="C48" s="198"/>
      <c r="D48" s="198"/>
      <c r="E48" s="198"/>
      <c r="F48" s="201">
        <v>410</v>
      </c>
      <c r="G48" s="326"/>
      <c r="H48" s="327"/>
      <c r="I48" s="328"/>
      <c r="J48" s="329"/>
      <c r="K48" s="330"/>
      <c r="L48" s="331"/>
      <c r="M48" s="332"/>
      <c r="N48" s="333"/>
      <c r="O48" s="334"/>
      <c r="P48" s="320"/>
      <c r="Q48" s="320"/>
      <c r="R48" s="321"/>
      <c r="S48" s="321"/>
      <c r="T48" s="322"/>
      <c r="U48" s="322"/>
      <c r="V48" s="323"/>
      <c r="W48" s="324"/>
      <c r="AB48" s="317"/>
    </row>
    <row r="49" spans="1:28" ht="15.6">
      <c r="A49" s="360" t="s">
        <v>156</v>
      </c>
      <c r="B49" s="483" t="s">
        <v>50</v>
      </c>
      <c r="C49" s="199"/>
      <c r="D49" s="199"/>
      <c r="E49" s="199"/>
      <c r="F49" s="201">
        <v>420</v>
      </c>
      <c r="G49" s="326"/>
      <c r="H49" s="327"/>
      <c r="I49" s="328"/>
      <c r="J49" s="329"/>
      <c r="K49" s="330"/>
      <c r="L49" s="331"/>
      <c r="M49" s="332"/>
      <c r="N49" s="333"/>
      <c r="O49" s="334"/>
      <c r="P49" s="320"/>
      <c r="Q49" s="320"/>
      <c r="R49" s="321"/>
      <c r="S49" s="321"/>
      <c r="T49" s="322"/>
      <c r="U49" s="322"/>
      <c r="V49" s="323"/>
      <c r="W49" s="324"/>
      <c r="AB49" s="317"/>
    </row>
    <row r="50" spans="1:28" ht="15.6">
      <c r="A50" s="360" t="s">
        <v>157</v>
      </c>
      <c r="B50" s="483" t="s">
        <v>50</v>
      </c>
      <c r="C50" s="199"/>
      <c r="D50" s="199"/>
      <c r="E50" s="199"/>
      <c r="F50" s="201">
        <v>430</v>
      </c>
      <c r="G50" s="326"/>
      <c r="H50" s="327"/>
      <c r="I50" s="328"/>
      <c r="J50" s="329"/>
      <c r="K50" s="330"/>
      <c r="L50" s="331"/>
      <c r="M50" s="332"/>
      <c r="N50" s="333"/>
      <c r="O50" s="334"/>
      <c r="P50" s="320"/>
      <c r="Q50" s="320"/>
      <c r="R50" s="321"/>
      <c r="S50" s="321"/>
      <c r="T50" s="322"/>
      <c r="U50" s="322"/>
      <c r="V50" s="323"/>
      <c r="W50" s="324"/>
      <c r="AB50" s="317"/>
    </row>
    <row r="51" spans="1:28" ht="15.6">
      <c r="A51" s="361" t="s">
        <v>158</v>
      </c>
      <c r="B51" s="485"/>
      <c r="C51" s="198"/>
      <c r="D51" s="198"/>
      <c r="E51" s="198" t="s">
        <v>50</v>
      </c>
      <c r="F51" s="201">
        <v>440</v>
      </c>
      <c r="G51" s="326"/>
      <c r="H51" s="327"/>
      <c r="I51" s="328"/>
      <c r="J51" s="329"/>
      <c r="K51" s="330"/>
      <c r="L51" s="331"/>
      <c r="M51" s="332"/>
      <c r="N51" s="333"/>
      <c r="O51" s="334"/>
      <c r="P51" s="320"/>
      <c r="Q51" s="320"/>
      <c r="R51" s="321"/>
      <c r="S51" s="321"/>
      <c r="T51" s="322"/>
      <c r="U51" s="322"/>
      <c r="V51" s="323"/>
      <c r="W51" s="324"/>
      <c r="X51" s="94" t="s">
        <v>159</v>
      </c>
      <c r="AB51" s="317"/>
    </row>
    <row r="52" spans="1:28" ht="15.6">
      <c r="A52" s="360" t="s">
        <v>160</v>
      </c>
      <c r="B52" s="484" t="s">
        <v>50</v>
      </c>
      <c r="C52" s="198"/>
      <c r="D52" s="198"/>
      <c r="E52" s="198"/>
      <c r="F52" s="201">
        <v>450</v>
      </c>
      <c r="G52" s="326"/>
      <c r="H52" s="327"/>
      <c r="I52" s="328"/>
      <c r="J52" s="329"/>
      <c r="K52" s="330"/>
      <c r="L52" s="331"/>
      <c r="M52" s="332"/>
      <c r="N52" s="333"/>
      <c r="O52" s="334"/>
      <c r="P52" s="320"/>
      <c r="Q52" s="320"/>
      <c r="R52" s="321"/>
      <c r="S52" s="321"/>
      <c r="T52" s="322"/>
      <c r="U52" s="322"/>
      <c r="V52" s="323"/>
      <c r="W52" s="324"/>
      <c r="AB52" s="317"/>
    </row>
    <row r="53" spans="1:28" ht="15.6">
      <c r="A53" s="361" t="s">
        <v>161</v>
      </c>
      <c r="B53" s="485"/>
      <c r="C53" s="198"/>
      <c r="D53" s="198"/>
      <c r="E53" s="198" t="s">
        <v>50</v>
      </c>
      <c r="F53" s="201">
        <v>455</v>
      </c>
      <c r="G53" s="326"/>
      <c r="H53" s="327"/>
      <c r="I53" s="328"/>
      <c r="J53" s="329"/>
      <c r="K53" s="330"/>
      <c r="L53" s="331"/>
      <c r="M53" s="332"/>
      <c r="N53" s="333"/>
      <c r="O53" s="334"/>
      <c r="P53" s="320"/>
      <c r="Q53" s="320"/>
      <c r="R53" s="321"/>
      <c r="S53" s="321"/>
      <c r="T53" s="322"/>
      <c r="U53" s="322"/>
      <c r="V53" s="323"/>
      <c r="W53" s="324"/>
      <c r="X53" s="94" t="s">
        <v>111</v>
      </c>
      <c r="AB53" s="317"/>
    </row>
    <row r="54" spans="1:28" ht="15.6">
      <c r="A54" s="360" t="s">
        <v>162</v>
      </c>
      <c r="B54" s="483" t="s">
        <v>50</v>
      </c>
      <c r="C54" s="199"/>
      <c r="D54" s="199"/>
      <c r="E54" s="199"/>
      <c r="F54" s="201">
        <v>460</v>
      </c>
      <c r="G54" s="326"/>
      <c r="H54" s="327"/>
      <c r="I54" s="328"/>
      <c r="J54" s="329"/>
      <c r="K54" s="330"/>
      <c r="L54" s="331"/>
      <c r="M54" s="332"/>
      <c r="N54" s="333"/>
      <c r="O54" s="334"/>
      <c r="P54" s="320"/>
      <c r="Q54" s="320"/>
      <c r="R54" s="321"/>
      <c r="S54" s="321"/>
      <c r="T54" s="322"/>
      <c r="U54" s="322"/>
      <c r="V54" s="323"/>
      <c r="W54" s="324"/>
      <c r="AB54" s="317"/>
    </row>
    <row r="55" spans="1:28" ht="15.6">
      <c r="A55" s="361" t="s">
        <v>163</v>
      </c>
      <c r="B55" s="485"/>
      <c r="C55" s="198"/>
      <c r="D55" s="198"/>
      <c r="E55" s="198" t="s">
        <v>50</v>
      </c>
      <c r="F55" s="201">
        <v>465</v>
      </c>
      <c r="G55" s="326"/>
      <c r="H55" s="327"/>
      <c r="I55" s="328"/>
      <c r="J55" s="329"/>
      <c r="K55" s="330"/>
      <c r="L55" s="331"/>
      <c r="M55" s="332"/>
      <c r="N55" s="333"/>
      <c r="O55" s="334"/>
      <c r="P55" s="320"/>
      <c r="Q55" s="320"/>
      <c r="R55" s="321"/>
      <c r="S55" s="321"/>
      <c r="T55" s="322"/>
      <c r="U55" s="322"/>
      <c r="V55" s="323"/>
      <c r="W55" s="324"/>
      <c r="X55" s="94" t="s">
        <v>111</v>
      </c>
      <c r="AB55" s="317"/>
    </row>
    <row r="56" spans="1:28" ht="15.6">
      <c r="A56" s="366" t="s">
        <v>164</v>
      </c>
      <c r="B56" s="483" t="s">
        <v>50</v>
      </c>
      <c r="C56" s="199"/>
      <c r="D56" s="199"/>
      <c r="E56" s="199"/>
      <c r="F56" s="201">
        <v>470</v>
      </c>
      <c r="G56" s="326"/>
      <c r="H56" s="327"/>
      <c r="I56" s="328"/>
      <c r="J56" s="329"/>
      <c r="K56" s="330"/>
      <c r="L56" s="331"/>
      <c r="M56" s="332"/>
      <c r="N56" s="333"/>
      <c r="O56" s="334"/>
      <c r="P56" s="320"/>
      <c r="Q56" s="320"/>
      <c r="R56" s="321"/>
      <c r="S56" s="321"/>
      <c r="T56" s="322"/>
      <c r="U56" s="322"/>
      <c r="V56" s="323"/>
      <c r="W56" s="324"/>
      <c r="X56" s="94" t="s">
        <v>165</v>
      </c>
      <c r="AB56" s="317"/>
    </row>
    <row r="57" spans="1:28" ht="15.6">
      <c r="A57" s="365" t="s">
        <v>166</v>
      </c>
      <c r="B57" s="485"/>
      <c r="C57" s="198" t="s">
        <v>50</v>
      </c>
      <c r="D57" s="198" t="s">
        <v>50</v>
      </c>
      <c r="E57" s="198"/>
      <c r="F57" s="201">
        <v>480</v>
      </c>
      <c r="G57" s="326"/>
      <c r="H57" s="327"/>
      <c r="I57" s="328"/>
      <c r="J57" s="329"/>
      <c r="K57" s="330"/>
      <c r="L57" s="331"/>
      <c r="M57" s="332"/>
      <c r="N57" s="333"/>
      <c r="O57" s="334"/>
      <c r="P57" s="320"/>
      <c r="Q57" s="320"/>
      <c r="R57" s="321"/>
      <c r="S57" s="325"/>
      <c r="T57" s="322"/>
      <c r="U57" s="322"/>
      <c r="V57" s="323"/>
      <c r="W57" s="324"/>
      <c r="AB57" s="317"/>
    </row>
    <row r="58" spans="1:28" ht="15.6">
      <c r="A58" s="365" t="s">
        <v>167</v>
      </c>
      <c r="B58" s="486"/>
      <c r="C58" s="199" t="s">
        <v>50</v>
      </c>
      <c r="D58" s="199" t="s">
        <v>50</v>
      </c>
      <c r="E58" s="199"/>
      <c r="F58" s="201">
        <v>490</v>
      </c>
      <c r="G58" s="326"/>
      <c r="H58" s="327"/>
      <c r="I58" s="328"/>
      <c r="J58" s="329"/>
      <c r="K58" s="330"/>
      <c r="L58" s="331"/>
      <c r="M58" s="332"/>
      <c r="N58" s="333"/>
      <c r="O58" s="334"/>
      <c r="P58" s="320"/>
      <c r="Q58" s="320"/>
      <c r="R58" s="321"/>
      <c r="S58" s="321"/>
      <c r="T58" s="322"/>
      <c r="U58" s="322"/>
      <c r="V58" s="323"/>
      <c r="W58" s="324"/>
      <c r="AB58" s="317"/>
    </row>
    <row r="59" spans="1:28" ht="15.6">
      <c r="A59" s="366" t="s">
        <v>168</v>
      </c>
      <c r="B59" s="483" t="s">
        <v>50</v>
      </c>
      <c r="C59" s="199"/>
      <c r="D59" s="199"/>
      <c r="E59" s="199"/>
      <c r="F59" s="201">
        <v>500</v>
      </c>
      <c r="G59" s="326"/>
      <c r="H59" s="327"/>
      <c r="I59" s="328"/>
      <c r="J59" s="329"/>
      <c r="K59" s="330"/>
      <c r="L59" s="331"/>
      <c r="M59" s="332"/>
      <c r="N59" s="333"/>
      <c r="O59" s="334"/>
      <c r="P59" s="320"/>
      <c r="Q59" s="320"/>
      <c r="R59" s="321"/>
      <c r="S59" s="321"/>
      <c r="T59" s="322"/>
      <c r="U59" s="322"/>
      <c r="V59" s="323"/>
      <c r="W59" s="324"/>
      <c r="X59" s="94" t="s">
        <v>165</v>
      </c>
      <c r="AB59" s="317"/>
    </row>
    <row r="60" spans="1:28" ht="15.6">
      <c r="A60" s="360" t="s">
        <v>169</v>
      </c>
      <c r="B60" s="484" t="s">
        <v>50</v>
      </c>
      <c r="C60" s="198"/>
      <c r="D60" s="198"/>
      <c r="E60" s="198"/>
      <c r="F60" s="201">
        <v>510</v>
      </c>
      <c r="G60" s="326"/>
      <c r="H60" s="327"/>
      <c r="I60" s="328"/>
      <c r="J60" s="329"/>
      <c r="K60" s="330"/>
      <c r="L60" s="331"/>
      <c r="M60" s="332"/>
      <c r="N60" s="333"/>
      <c r="O60" s="334"/>
      <c r="P60" s="320"/>
      <c r="Q60" s="320"/>
      <c r="R60" s="321"/>
      <c r="S60" s="321"/>
      <c r="T60" s="322"/>
      <c r="U60" s="322"/>
      <c r="V60" s="323"/>
      <c r="W60" s="324"/>
      <c r="AB60" s="317"/>
    </row>
    <row r="61" spans="1:28" ht="15.6">
      <c r="A61" s="366" t="s">
        <v>170</v>
      </c>
      <c r="B61" s="486"/>
      <c r="C61" s="199"/>
      <c r="D61" s="199"/>
      <c r="E61" s="199"/>
      <c r="F61" s="201">
        <v>520</v>
      </c>
      <c r="G61" s="326"/>
      <c r="H61" s="327"/>
      <c r="I61" s="328"/>
      <c r="J61" s="329"/>
      <c r="K61" s="330"/>
      <c r="L61" s="331"/>
      <c r="M61" s="332"/>
      <c r="N61" s="333"/>
      <c r="O61" s="334"/>
      <c r="P61" s="320"/>
      <c r="Q61" s="320"/>
      <c r="R61" s="321"/>
      <c r="S61" s="321"/>
      <c r="T61" s="322"/>
      <c r="U61" s="322"/>
      <c r="V61" s="323"/>
      <c r="W61" s="324"/>
      <c r="X61" s="94" t="s">
        <v>165</v>
      </c>
      <c r="AB61" s="317"/>
    </row>
    <row r="62" spans="1:28" ht="15.6">
      <c r="A62" s="360" t="s">
        <v>171</v>
      </c>
      <c r="B62" s="487"/>
      <c r="C62" s="198"/>
      <c r="D62" s="198"/>
      <c r="E62" s="198"/>
      <c r="F62" s="201">
        <v>530</v>
      </c>
      <c r="G62" s="326"/>
      <c r="H62" s="327"/>
      <c r="I62" s="328"/>
      <c r="J62" s="329"/>
      <c r="K62" s="330"/>
      <c r="L62" s="331"/>
      <c r="M62" s="332"/>
      <c r="N62" s="333"/>
      <c r="O62" s="334"/>
      <c r="P62" s="320"/>
      <c r="Q62" s="320"/>
      <c r="R62" s="321"/>
      <c r="S62" s="321"/>
      <c r="T62" s="322"/>
      <c r="U62" s="322"/>
      <c r="V62" s="323"/>
      <c r="W62" s="324"/>
      <c r="AB62" s="317"/>
    </row>
    <row r="63" spans="1:28" ht="15.6">
      <c r="A63" s="361" t="s">
        <v>172</v>
      </c>
      <c r="B63" s="485"/>
      <c r="C63" s="198"/>
      <c r="D63" s="198"/>
      <c r="E63" s="198" t="s">
        <v>50</v>
      </c>
      <c r="F63" s="201">
        <v>535</v>
      </c>
      <c r="G63" s="326"/>
      <c r="H63" s="327"/>
      <c r="I63" s="328"/>
      <c r="J63" s="329"/>
      <c r="K63" s="330"/>
      <c r="L63" s="331"/>
      <c r="M63" s="332"/>
      <c r="N63" s="333"/>
      <c r="O63" s="334"/>
      <c r="P63" s="320"/>
      <c r="Q63" s="320"/>
      <c r="R63" s="321"/>
      <c r="S63" s="321"/>
      <c r="T63" s="322"/>
      <c r="U63" s="322"/>
      <c r="V63" s="323"/>
      <c r="W63" s="324"/>
      <c r="X63" s="94" t="s">
        <v>173</v>
      </c>
      <c r="AB63" s="317"/>
    </row>
    <row r="64" spans="1:28" ht="15.6">
      <c r="A64" s="361" t="s">
        <v>174</v>
      </c>
      <c r="B64" s="485"/>
      <c r="C64" s="198"/>
      <c r="D64" s="198"/>
      <c r="E64" s="198" t="s">
        <v>50</v>
      </c>
      <c r="F64" s="201">
        <v>536</v>
      </c>
      <c r="G64" s="326"/>
      <c r="H64" s="327"/>
      <c r="I64" s="328"/>
      <c r="J64" s="329"/>
      <c r="K64" s="330"/>
      <c r="L64" s="331"/>
      <c r="M64" s="332"/>
      <c r="N64" s="333"/>
      <c r="O64" s="334"/>
      <c r="P64" s="320"/>
      <c r="Q64" s="320"/>
      <c r="R64" s="321"/>
      <c r="S64" s="321"/>
      <c r="T64" s="322"/>
      <c r="U64" s="322"/>
      <c r="V64" s="323"/>
      <c r="W64" s="324"/>
      <c r="X64" s="94" t="s">
        <v>1374</v>
      </c>
      <c r="AB64" s="317"/>
    </row>
    <row r="65" spans="1:28" ht="15.6">
      <c r="A65" s="360" t="s">
        <v>175</v>
      </c>
      <c r="B65" s="483" t="s">
        <v>50</v>
      </c>
      <c r="C65" s="198"/>
      <c r="D65" s="198"/>
      <c r="E65" s="198"/>
      <c r="F65" s="201">
        <v>540</v>
      </c>
      <c r="G65" s="326"/>
      <c r="H65" s="327"/>
      <c r="I65" s="328"/>
      <c r="J65" s="329"/>
      <c r="K65" s="330"/>
      <c r="L65" s="331"/>
      <c r="M65" s="332"/>
      <c r="N65" s="333"/>
      <c r="O65" s="334"/>
      <c r="P65" s="320"/>
      <c r="Q65" s="320"/>
      <c r="R65" s="321"/>
      <c r="S65" s="321"/>
      <c r="T65" s="322"/>
      <c r="U65" s="322"/>
      <c r="V65" s="323"/>
      <c r="W65" s="324"/>
      <c r="AB65" s="317"/>
    </row>
    <row r="66" spans="1:28" ht="15.6">
      <c r="A66" s="365" t="s">
        <v>176</v>
      </c>
      <c r="B66" s="485"/>
      <c r="C66" s="198"/>
      <c r="D66" s="198" t="s">
        <v>50</v>
      </c>
      <c r="E66" s="198"/>
      <c r="F66" s="201">
        <v>550</v>
      </c>
      <c r="G66" s="326"/>
      <c r="H66" s="327"/>
      <c r="I66" s="328"/>
      <c r="J66" s="329"/>
      <c r="K66" s="330"/>
      <c r="L66" s="331"/>
      <c r="M66" s="332"/>
      <c r="N66" s="333"/>
      <c r="O66" s="334"/>
      <c r="P66" s="320"/>
      <c r="Q66" s="320"/>
      <c r="R66" s="321"/>
      <c r="S66" s="321"/>
      <c r="T66" s="322"/>
      <c r="U66" s="322"/>
      <c r="V66" s="323"/>
      <c r="W66" s="324"/>
      <c r="AB66" s="317"/>
    </row>
    <row r="67" spans="1:28" ht="15.6">
      <c r="A67" s="361" t="s">
        <v>177</v>
      </c>
      <c r="B67" s="485"/>
      <c r="C67" s="198"/>
      <c r="D67" s="198"/>
      <c r="E67" s="198" t="s">
        <v>50</v>
      </c>
      <c r="F67" s="201">
        <v>555</v>
      </c>
      <c r="G67" s="326"/>
      <c r="H67" s="327"/>
      <c r="I67" s="328"/>
      <c r="J67" s="329"/>
      <c r="K67" s="330"/>
      <c r="L67" s="331"/>
      <c r="M67" s="332"/>
      <c r="N67" s="333"/>
      <c r="O67" s="334"/>
      <c r="P67" s="320"/>
      <c r="Q67" s="320"/>
      <c r="R67" s="321"/>
      <c r="S67" s="321"/>
      <c r="T67" s="322"/>
      <c r="U67" s="322"/>
      <c r="V67" s="323"/>
      <c r="W67" s="324"/>
      <c r="X67" s="94" t="s">
        <v>178</v>
      </c>
      <c r="AB67" s="317"/>
    </row>
    <row r="68" spans="1:28" ht="15.6">
      <c r="A68" s="360" t="s">
        <v>179</v>
      </c>
      <c r="B68" s="483" t="s">
        <v>50</v>
      </c>
      <c r="C68" s="198"/>
      <c r="D68" s="198"/>
      <c r="E68" s="198"/>
      <c r="F68" s="201">
        <v>560</v>
      </c>
      <c r="G68" s="326"/>
      <c r="H68" s="327"/>
      <c r="I68" s="328"/>
      <c r="J68" s="329"/>
      <c r="K68" s="330"/>
      <c r="L68" s="331"/>
      <c r="M68" s="332"/>
      <c r="N68" s="333"/>
      <c r="O68" s="334"/>
      <c r="P68" s="320"/>
      <c r="Q68" s="320"/>
      <c r="R68" s="321"/>
      <c r="S68" s="321"/>
      <c r="T68" s="322"/>
      <c r="U68" s="322"/>
      <c r="V68" s="323"/>
      <c r="W68" s="324"/>
      <c r="AB68" s="317"/>
    </row>
    <row r="69" spans="1:28" ht="15.6">
      <c r="A69" s="361" t="s">
        <v>180</v>
      </c>
      <c r="B69" s="485"/>
      <c r="C69" s="198"/>
      <c r="D69" s="198"/>
      <c r="E69" s="198" t="s">
        <v>50</v>
      </c>
      <c r="F69" s="201">
        <v>565</v>
      </c>
      <c r="G69" s="326"/>
      <c r="H69" s="327"/>
      <c r="I69" s="328"/>
      <c r="J69" s="329"/>
      <c r="K69" s="330"/>
      <c r="L69" s="331"/>
      <c r="M69" s="332"/>
      <c r="N69" s="333"/>
      <c r="O69" s="334"/>
      <c r="P69" s="320"/>
      <c r="Q69" s="320"/>
      <c r="R69" s="321"/>
      <c r="S69" s="321"/>
      <c r="T69" s="322"/>
      <c r="U69" s="322"/>
      <c r="V69" s="323"/>
      <c r="W69" s="324"/>
      <c r="X69" s="94" t="s">
        <v>111</v>
      </c>
      <c r="AB69" s="317"/>
    </row>
    <row r="70" spans="1:28" ht="15.6">
      <c r="A70" s="360" t="s">
        <v>181</v>
      </c>
      <c r="B70" s="487"/>
      <c r="C70" s="198"/>
      <c r="D70" s="198"/>
      <c r="E70" s="198"/>
      <c r="F70" s="201">
        <v>570</v>
      </c>
      <c r="G70" s="326"/>
      <c r="H70" s="327"/>
      <c r="I70" s="328"/>
      <c r="J70" s="329"/>
      <c r="K70" s="330"/>
      <c r="L70" s="331"/>
      <c r="M70" s="332"/>
      <c r="N70" s="333"/>
      <c r="O70" s="334"/>
      <c r="P70" s="320"/>
      <c r="Q70" s="320"/>
      <c r="R70" s="321"/>
      <c r="S70" s="321"/>
      <c r="T70" s="322"/>
      <c r="U70" s="322"/>
      <c r="V70" s="323"/>
      <c r="W70" s="324"/>
      <c r="AB70" s="317"/>
    </row>
    <row r="71" spans="1:28" ht="15.6">
      <c r="A71" s="361" t="s">
        <v>182</v>
      </c>
      <c r="B71" s="485"/>
      <c r="C71" s="198"/>
      <c r="D71" s="198"/>
      <c r="E71" s="198" t="s">
        <v>50</v>
      </c>
      <c r="F71" s="201">
        <v>575</v>
      </c>
      <c r="G71" s="326"/>
      <c r="H71" s="327"/>
      <c r="I71" s="328"/>
      <c r="J71" s="329"/>
      <c r="K71" s="330"/>
      <c r="L71" s="331"/>
      <c r="M71" s="332"/>
      <c r="N71" s="333"/>
      <c r="O71" s="334"/>
      <c r="P71" s="320"/>
      <c r="Q71" s="320"/>
      <c r="R71" s="321"/>
      <c r="S71" s="321"/>
      <c r="T71" s="322"/>
      <c r="U71" s="322"/>
      <c r="V71" s="323"/>
      <c r="W71" s="324"/>
      <c r="X71" s="94" t="s">
        <v>111</v>
      </c>
      <c r="AB71" s="317"/>
    </row>
    <row r="72" spans="1:28" ht="15.6">
      <c r="A72" s="360" t="s">
        <v>183</v>
      </c>
      <c r="B72" s="484" t="s">
        <v>50</v>
      </c>
      <c r="C72" s="198"/>
      <c r="D72" s="198"/>
      <c r="E72" s="198"/>
      <c r="F72" s="201">
        <v>580</v>
      </c>
      <c r="G72" s="326"/>
      <c r="H72" s="327"/>
      <c r="I72" s="328"/>
      <c r="J72" s="329"/>
      <c r="K72" s="330"/>
      <c r="L72" s="331"/>
      <c r="M72" s="332"/>
      <c r="N72" s="333"/>
      <c r="O72" s="334"/>
      <c r="P72" s="320"/>
      <c r="Q72" s="320"/>
      <c r="R72" s="321"/>
      <c r="S72" s="321"/>
      <c r="T72" s="322"/>
      <c r="U72" s="322"/>
      <c r="V72" s="323"/>
      <c r="W72" s="324"/>
      <c r="AB72" s="317"/>
    </row>
    <row r="73" spans="1:28" ht="15.6">
      <c r="A73" s="361" t="s">
        <v>184</v>
      </c>
      <c r="B73" s="485"/>
      <c r="C73" s="198"/>
      <c r="D73" s="198"/>
      <c r="E73" s="198" t="s">
        <v>50</v>
      </c>
      <c r="F73" s="201">
        <v>585</v>
      </c>
      <c r="G73" s="326"/>
      <c r="H73" s="327"/>
      <c r="I73" s="328"/>
      <c r="J73" s="329"/>
      <c r="K73" s="330"/>
      <c r="L73" s="331"/>
      <c r="M73" s="332"/>
      <c r="N73" s="333"/>
      <c r="O73" s="334"/>
      <c r="P73" s="320"/>
      <c r="Q73" s="320"/>
      <c r="R73" s="321"/>
      <c r="S73" s="321"/>
      <c r="T73" s="322"/>
      <c r="U73" s="322"/>
      <c r="V73" s="323"/>
      <c r="W73" s="324"/>
      <c r="X73" s="94" t="s">
        <v>111</v>
      </c>
      <c r="AB73" s="317"/>
    </row>
    <row r="74" spans="1:28" ht="15.6">
      <c r="A74" s="365" t="s">
        <v>185</v>
      </c>
      <c r="B74" s="485"/>
      <c r="C74" s="198" t="s">
        <v>50</v>
      </c>
      <c r="D74" s="198" t="s">
        <v>50</v>
      </c>
      <c r="E74" s="198"/>
      <c r="F74" s="201">
        <v>590</v>
      </c>
      <c r="G74" s="326"/>
      <c r="H74" s="327"/>
      <c r="I74" s="328"/>
      <c r="J74" s="329"/>
      <c r="K74" s="330"/>
      <c r="L74" s="331"/>
      <c r="M74" s="332"/>
      <c r="N74" s="333"/>
      <c r="O74" s="334"/>
      <c r="P74" s="320"/>
      <c r="Q74" s="320"/>
      <c r="R74" s="321"/>
      <c r="S74" s="321"/>
      <c r="T74" s="322"/>
      <c r="U74" s="322"/>
      <c r="V74" s="323"/>
      <c r="W74" s="324"/>
      <c r="AB74" s="317"/>
    </row>
    <row r="75" spans="1:28" ht="15.6">
      <c r="A75" s="360" t="s">
        <v>186</v>
      </c>
      <c r="B75" s="483" t="s">
        <v>50</v>
      </c>
      <c r="C75" s="199"/>
      <c r="D75" s="199"/>
      <c r="E75" s="199"/>
      <c r="F75" s="201">
        <v>610</v>
      </c>
      <c r="G75" s="326"/>
      <c r="H75" s="327"/>
      <c r="I75" s="328"/>
      <c r="J75" s="329"/>
      <c r="K75" s="330"/>
      <c r="L75" s="331"/>
      <c r="M75" s="332"/>
      <c r="N75" s="333"/>
      <c r="O75" s="334"/>
      <c r="P75" s="320"/>
      <c r="Q75" s="320"/>
      <c r="R75" s="321"/>
      <c r="S75" s="321"/>
      <c r="T75" s="322"/>
      <c r="U75" s="322"/>
      <c r="V75" s="323"/>
      <c r="W75" s="324"/>
      <c r="AB75" s="317"/>
    </row>
    <row r="76" spans="1:28" ht="15.6">
      <c r="A76" s="360" t="s">
        <v>187</v>
      </c>
      <c r="B76" s="483" t="s">
        <v>50</v>
      </c>
      <c r="C76" s="199"/>
      <c r="D76" s="199"/>
      <c r="E76" s="199"/>
      <c r="F76" s="201">
        <v>620</v>
      </c>
      <c r="G76" s="326"/>
      <c r="H76" s="327"/>
      <c r="I76" s="328"/>
      <c r="J76" s="329"/>
      <c r="K76" s="330"/>
      <c r="L76" s="331"/>
      <c r="M76" s="332"/>
      <c r="N76" s="333"/>
      <c r="O76" s="334"/>
      <c r="P76" s="320"/>
      <c r="Q76" s="320"/>
      <c r="R76" s="321"/>
      <c r="S76" s="321"/>
      <c r="T76" s="322"/>
      <c r="U76" s="322"/>
      <c r="V76" s="323"/>
      <c r="W76" s="324"/>
      <c r="AB76" s="317"/>
    </row>
    <row r="77" spans="1:28" ht="15.6">
      <c r="A77" s="360" t="s">
        <v>188</v>
      </c>
      <c r="B77" s="484" t="s">
        <v>50</v>
      </c>
      <c r="C77" s="198"/>
      <c r="D77" s="198"/>
      <c r="E77" s="198"/>
      <c r="F77" s="201">
        <v>630</v>
      </c>
      <c r="G77" s="326"/>
      <c r="H77" s="327"/>
      <c r="I77" s="328"/>
      <c r="J77" s="329"/>
      <c r="K77" s="330"/>
      <c r="L77" s="331"/>
      <c r="M77" s="332"/>
      <c r="N77" s="333"/>
      <c r="O77" s="334"/>
      <c r="P77" s="320"/>
      <c r="Q77" s="320"/>
      <c r="R77" s="321"/>
      <c r="S77" s="321"/>
      <c r="T77" s="322"/>
      <c r="U77" s="322"/>
      <c r="V77" s="323"/>
      <c r="W77" s="324"/>
      <c r="AB77" s="317"/>
    </row>
    <row r="78" spans="1:28" ht="15.6">
      <c r="A78" s="360" t="s">
        <v>189</v>
      </c>
      <c r="B78" s="484" t="s">
        <v>50</v>
      </c>
      <c r="C78" s="198"/>
      <c r="D78" s="198"/>
      <c r="E78" s="198"/>
      <c r="F78" s="201">
        <v>640</v>
      </c>
      <c r="G78" s="326"/>
      <c r="H78" s="327"/>
      <c r="I78" s="328"/>
      <c r="J78" s="329"/>
      <c r="K78" s="330"/>
      <c r="L78" s="331"/>
      <c r="M78" s="332"/>
      <c r="N78" s="333"/>
      <c r="O78" s="334"/>
      <c r="P78" s="320"/>
      <c r="Q78" s="320"/>
      <c r="R78" s="321"/>
      <c r="S78" s="321"/>
      <c r="T78" s="322"/>
      <c r="U78" s="322"/>
      <c r="V78" s="323"/>
      <c r="W78" s="324"/>
      <c r="AB78" s="317"/>
    </row>
    <row r="79" spans="1:28" ht="15.6">
      <c r="A79" s="360" t="s">
        <v>190</v>
      </c>
      <c r="B79" s="484" t="s">
        <v>50</v>
      </c>
      <c r="C79" s="198"/>
      <c r="D79" s="198"/>
      <c r="E79" s="198"/>
      <c r="F79" s="201">
        <v>650</v>
      </c>
      <c r="G79" s="326"/>
      <c r="H79" s="327"/>
      <c r="I79" s="328"/>
      <c r="J79" s="329"/>
      <c r="K79" s="330"/>
      <c r="L79" s="331"/>
      <c r="M79" s="332"/>
      <c r="N79" s="333"/>
      <c r="O79" s="334"/>
      <c r="P79" s="320"/>
      <c r="Q79" s="320"/>
      <c r="R79" s="321"/>
      <c r="S79" s="321"/>
      <c r="T79" s="322"/>
      <c r="U79" s="322"/>
      <c r="V79" s="323"/>
      <c r="W79" s="324"/>
      <c r="X79" s="94" t="s">
        <v>191</v>
      </c>
      <c r="AB79" s="317"/>
    </row>
    <row r="80" spans="1:28" ht="15.6">
      <c r="A80" s="361" t="s">
        <v>192</v>
      </c>
      <c r="B80" s="485"/>
      <c r="C80" s="198"/>
      <c r="D80" s="198"/>
      <c r="E80" s="198" t="s">
        <v>50</v>
      </c>
      <c r="F80" s="201">
        <v>655</v>
      </c>
      <c r="G80" s="326"/>
      <c r="H80" s="327"/>
      <c r="I80" s="328"/>
      <c r="J80" s="329"/>
      <c r="K80" s="330"/>
      <c r="L80" s="331"/>
      <c r="M80" s="332"/>
      <c r="N80" s="333"/>
      <c r="O80" s="334"/>
      <c r="P80" s="320"/>
      <c r="Q80" s="320"/>
      <c r="R80" s="321"/>
      <c r="S80" s="321"/>
      <c r="T80" s="322"/>
      <c r="U80" s="322"/>
      <c r="V80" s="323"/>
      <c r="W80" s="324"/>
      <c r="X80" s="94" t="s">
        <v>111</v>
      </c>
      <c r="AB80" s="317"/>
    </row>
    <row r="81" spans="1:28" ht="15.6">
      <c r="A81" s="360" t="s">
        <v>193</v>
      </c>
      <c r="B81" s="484" t="s">
        <v>50</v>
      </c>
      <c r="C81" s="198"/>
      <c r="D81" s="198"/>
      <c r="E81" s="198"/>
      <c r="F81" s="201">
        <v>660</v>
      </c>
      <c r="G81" s="326"/>
      <c r="H81" s="327"/>
      <c r="I81" s="328"/>
      <c r="J81" s="329"/>
      <c r="K81" s="330"/>
      <c r="L81" s="331"/>
      <c r="M81" s="332"/>
      <c r="N81" s="333"/>
      <c r="O81" s="334"/>
      <c r="P81" s="320"/>
      <c r="Q81" s="320"/>
      <c r="R81" s="321"/>
      <c r="S81" s="321"/>
      <c r="T81" s="322"/>
      <c r="U81" s="322"/>
      <c r="V81" s="323"/>
      <c r="W81" s="324"/>
      <c r="AB81" s="317"/>
    </row>
    <row r="82" spans="1:28" ht="15.6">
      <c r="A82" s="361" t="s">
        <v>194</v>
      </c>
      <c r="B82" s="485"/>
      <c r="C82" s="198"/>
      <c r="D82" s="198"/>
      <c r="E82" s="198" t="s">
        <v>50</v>
      </c>
      <c r="F82" s="201">
        <v>665</v>
      </c>
      <c r="G82" s="326"/>
      <c r="H82" s="327"/>
      <c r="I82" s="328"/>
      <c r="J82" s="329"/>
      <c r="K82" s="330"/>
      <c r="L82" s="331"/>
      <c r="M82" s="332"/>
      <c r="N82" s="333"/>
      <c r="O82" s="334"/>
      <c r="P82" s="320"/>
      <c r="Q82" s="320"/>
      <c r="R82" s="321"/>
      <c r="S82" s="321"/>
      <c r="T82" s="322"/>
      <c r="U82" s="322"/>
      <c r="V82" s="323"/>
      <c r="W82" s="324"/>
      <c r="X82" s="94" t="s">
        <v>111</v>
      </c>
      <c r="AB82" s="317"/>
    </row>
    <row r="83" spans="1:28" ht="15.6">
      <c r="A83" s="360" t="s">
        <v>195</v>
      </c>
      <c r="B83" s="484" t="s">
        <v>50</v>
      </c>
      <c r="C83" s="198"/>
      <c r="D83" s="198"/>
      <c r="E83" s="198"/>
      <c r="F83" s="201">
        <v>670</v>
      </c>
      <c r="G83" s="326"/>
      <c r="H83" s="327"/>
      <c r="I83" s="328"/>
      <c r="J83" s="329"/>
      <c r="K83" s="330"/>
      <c r="L83" s="331"/>
      <c r="M83" s="332"/>
      <c r="N83" s="333"/>
      <c r="O83" s="334"/>
      <c r="P83" s="320"/>
      <c r="Q83" s="320"/>
      <c r="R83" s="321"/>
      <c r="S83" s="321"/>
      <c r="T83" s="322"/>
      <c r="U83" s="322"/>
      <c r="V83" s="323"/>
      <c r="W83" s="324"/>
      <c r="AB83" s="317"/>
    </row>
    <row r="84" spans="1:28" ht="15.6">
      <c r="A84" s="360" t="s">
        <v>196</v>
      </c>
      <c r="B84" s="507"/>
      <c r="C84" s="198"/>
      <c r="D84" s="198"/>
      <c r="E84" s="198"/>
      <c r="F84" s="201">
        <v>680</v>
      </c>
      <c r="G84" s="326"/>
      <c r="H84" s="327"/>
      <c r="I84" s="328"/>
      <c r="J84" s="329"/>
      <c r="K84" s="330"/>
      <c r="L84" s="331"/>
      <c r="M84" s="332"/>
      <c r="N84" s="333"/>
      <c r="O84" s="334"/>
      <c r="P84" s="320"/>
      <c r="Q84" s="320"/>
      <c r="R84" s="321"/>
      <c r="S84" s="321"/>
      <c r="T84" s="322"/>
      <c r="U84" s="322"/>
      <c r="V84" s="323"/>
      <c r="W84" s="324"/>
      <c r="AB84" s="317"/>
    </row>
    <row r="85" spans="1:28" ht="15.6">
      <c r="A85" s="365" t="s">
        <v>197</v>
      </c>
      <c r="B85" s="485"/>
      <c r="C85" s="198" t="s">
        <v>50</v>
      </c>
      <c r="D85" s="198" t="s">
        <v>50</v>
      </c>
      <c r="E85" s="198"/>
      <c r="F85" s="201">
        <v>700</v>
      </c>
      <c r="G85" s="326"/>
      <c r="H85" s="327"/>
      <c r="I85" s="328"/>
      <c r="J85" s="329"/>
      <c r="K85" s="330"/>
      <c r="L85" s="331"/>
      <c r="M85" s="332"/>
      <c r="N85" s="333"/>
      <c r="O85" s="334"/>
      <c r="P85" s="320"/>
      <c r="Q85" s="335"/>
      <c r="R85" s="321"/>
      <c r="S85" s="336"/>
      <c r="T85" s="322"/>
      <c r="U85" s="322"/>
      <c r="V85" s="323"/>
      <c r="W85" s="324"/>
      <c r="AB85" s="317"/>
    </row>
    <row r="86" spans="1:28" ht="15.6">
      <c r="A86" s="360" t="s">
        <v>198</v>
      </c>
      <c r="B86" s="484" t="s">
        <v>50</v>
      </c>
      <c r="C86" s="198"/>
      <c r="D86" s="198"/>
      <c r="E86" s="198"/>
      <c r="F86" s="201">
        <v>710</v>
      </c>
      <c r="G86" s="326"/>
      <c r="H86" s="327"/>
      <c r="I86" s="328"/>
      <c r="J86" s="329"/>
      <c r="K86" s="330"/>
      <c r="L86" s="331"/>
      <c r="M86" s="332"/>
      <c r="N86" s="333"/>
      <c r="O86" s="334"/>
      <c r="P86" s="320"/>
      <c r="Q86" s="320"/>
      <c r="R86" s="321"/>
      <c r="S86" s="321"/>
      <c r="T86" s="322"/>
      <c r="U86" s="322"/>
      <c r="V86" s="323"/>
      <c r="W86" s="324"/>
      <c r="AB86" s="317"/>
    </row>
    <row r="87" spans="1:28" ht="15.6">
      <c r="A87" s="360" t="s">
        <v>199</v>
      </c>
      <c r="B87" s="487"/>
      <c r="C87" s="198"/>
      <c r="D87" s="198"/>
      <c r="E87" s="198"/>
      <c r="F87" s="201">
        <v>720</v>
      </c>
      <c r="G87" s="326"/>
      <c r="H87" s="327"/>
      <c r="I87" s="328"/>
      <c r="J87" s="329"/>
      <c r="K87" s="330"/>
      <c r="L87" s="331"/>
      <c r="M87" s="332"/>
      <c r="N87" s="333"/>
      <c r="O87" s="334"/>
      <c r="P87" s="320"/>
      <c r="Q87" s="320"/>
      <c r="R87" s="321"/>
      <c r="S87" s="321"/>
      <c r="T87" s="322"/>
      <c r="U87" s="322"/>
      <c r="V87" s="323"/>
      <c r="W87" s="324"/>
      <c r="AB87" s="317"/>
    </row>
    <row r="88" spans="1:28" ht="15.6">
      <c r="A88" s="361" t="s">
        <v>200</v>
      </c>
      <c r="B88" s="485"/>
      <c r="C88" s="198"/>
      <c r="D88" s="198"/>
      <c r="E88" s="198" t="s">
        <v>50</v>
      </c>
      <c r="F88" s="201">
        <v>725</v>
      </c>
      <c r="G88" s="326"/>
      <c r="H88" s="327"/>
      <c r="I88" s="328"/>
      <c r="J88" s="329"/>
      <c r="K88" s="330"/>
      <c r="L88" s="331"/>
      <c r="M88" s="332"/>
      <c r="N88" s="333"/>
      <c r="O88" s="334"/>
      <c r="P88" s="320"/>
      <c r="Q88" s="320"/>
      <c r="R88" s="321"/>
      <c r="S88" s="321"/>
      <c r="T88" s="322"/>
      <c r="U88" s="322"/>
      <c r="V88" s="323"/>
      <c r="W88" s="324"/>
      <c r="X88" s="94" t="s">
        <v>111</v>
      </c>
      <c r="AB88" s="317"/>
    </row>
    <row r="89" spans="1:28" ht="15.6">
      <c r="A89" s="360" t="s">
        <v>201</v>
      </c>
      <c r="B89" s="484" t="s">
        <v>50</v>
      </c>
      <c r="C89" s="198"/>
      <c r="D89" s="198"/>
      <c r="E89" s="198"/>
      <c r="F89" s="201">
        <v>730</v>
      </c>
      <c r="G89" s="326"/>
      <c r="H89" s="327"/>
      <c r="I89" s="328"/>
      <c r="J89" s="329"/>
      <c r="K89" s="330"/>
      <c r="L89" s="331"/>
      <c r="M89" s="332"/>
      <c r="N89" s="333"/>
      <c r="O89" s="334"/>
      <c r="P89" s="320"/>
      <c r="Q89" s="320"/>
      <c r="R89" s="321"/>
      <c r="S89" s="321"/>
      <c r="T89" s="322"/>
      <c r="U89" s="322"/>
      <c r="V89" s="323"/>
      <c r="W89" s="324"/>
      <c r="AB89" s="317"/>
    </row>
    <row r="90" spans="1:28" ht="15.6">
      <c r="A90" s="360" t="s">
        <v>202</v>
      </c>
      <c r="B90" s="483" t="s">
        <v>50</v>
      </c>
      <c r="C90" s="199"/>
      <c r="D90" s="199"/>
      <c r="E90" s="199"/>
      <c r="F90" s="201">
        <v>740</v>
      </c>
      <c r="G90" s="326"/>
      <c r="H90" s="327"/>
      <c r="I90" s="328"/>
      <c r="J90" s="329"/>
      <c r="K90" s="330"/>
      <c r="L90" s="331"/>
      <c r="M90" s="332"/>
      <c r="N90" s="333"/>
      <c r="O90" s="334"/>
      <c r="P90" s="320"/>
      <c r="Q90" s="320"/>
      <c r="R90" s="321"/>
      <c r="S90" s="321"/>
      <c r="T90" s="322"/>
      <c r="U90" s="322"/>
      <c r="V90" s="323"/>
      <c r="W90" s="324"/>
      <c r="AB90" s="317"/>
    </row>
    <row r="91" spans="1:28" ht="15.6">
      <c r="A91" s="361" t="s">
        <v>203</v>
      </c>
      <c r="B91" s="486"/>
      <c r="C91" s="199"/>
      <c r="D91" s="199"/>
      <c r="E91" s="199" t="s">
        <v>50</v>
      </c>
      <c r="F91" s="201">
        <v>745</v>
      </c>
      <c r="G91" s="326"/>
      <c r="H91" s="327"/>
      <c r="I91" s="328"/>
      <c r="J91" s="329"/>
      <c r="K91" s="330"/>
      <c r="L91" s="331"/>
      <c r="M91" s="332"/>
      <c r="N91" s="333"/>
      <c r="O91" s="334"/>
      <c r="P91" s="320"/>
      <c r="Q91" s="320"/>
      <c r="R91" s="321"/>
      <c r="S91" s="321"/>
      <c r="T91" s="322"/>
      <c r="U91" s="322"/>
      <c r="V91" s="323"/>
      <c r="W91" s="324"/>
      <c r="X91" s="94" t="s">
        <v>111</v>
      </c>
      <c r="AB91" s="317"/>
    </row>
    <row r="92" spans="1:28" ht="15.6">
      <c r="A92" s="360" t="s">
        <v>204</v>
      </c>
      <c r="B92" s="483" t="s">
        <v>50</v>
      </c>
      <c r="C92" s="199"/>
      <c r="D92" s="199"/>
      <c r="E92" s="199"/>
      <c r="F92" s="201">
        <v>750</v>
      </c>
      <c r="G92" s="326"/>
      <c r="H92" s="327"/>
      <c r="I92" s="328"/>
      <c r="J92" s="329"/>
      <c r="K92" s="330"/>
      <c r="L92" s="331"/>
      <c r="M92" s="332"/>
      <c r="N92" s="333"/>
      <c r="O92" s="334"/>
      <c r="P92" s="320"/>
      <c r="Q92" s="320"/>
      <c r="R92" s="321"/>
      <c r="S92" s="321"/>
      <c r="T92" s="322"/>
      <c r="U92" s="322"/>
      <c r="V92" s="323"/>
      <c r="W92" s="324"/>
      <c r="AB92" s="317"/>
    </row>
    <row r="93" spans="1:28" ht="15.6">
      <c r="A93" s="361" t="s">
        <v>205</v>
      </c>
      <c r="B93" s="485"/>
      <c r="C93" s="198"/>
      <c r="D93" s="198"/>
      <c r="E93" s="198" t="s">
        <v>50</v>
      </c>
      <c r="F93" s="201">
        <v>755</v>
      </c>
      <c r="G93" s="326"/>
      <c r="H93" s="327"/>
      <c r="I93" s="328"/>
      <c r="J93" s="329"/>
      <c r="K93" s="330"/>
      <c r="L93" s="331"/>
      <c r="M93" s="332"/>
      <c r="N93" s="333"/>
      <c r="O93" s="334"/>
      <c r="P93" s="320"/>
      <c r="Q93" s="320"/>
      <c r="R93" s="321"/>
      <c r="S93" s="321"/>
      <c r="T93" s="322"/>
      <c r="U93" s="322"/>
      <c r="V93" s="323"/>
      <c r="W93" s="324"/>
      <c r="X93" s="94" t="s">
        <v>111</v>
      </c>
      <c r="AB93" s="317"/>
    </row>
    <row r="94" spans="1:28" ht="15.6">
      <c r="A94" s="361" t="s">
        <v>206</v>
      </c>
      <c r="B94" s="485"/>
      <c r="C94" s="198"/>
      <c r="D94" s="198"/>
      <c r="E94" s="198" t="s">
        <v>50</v>
      </c>
      <c r="F94" s="201">
        <v>756</v>
      </c>
      <c r="G94" s="326"/>
      <c r="H94" s="327"/>
      <c r="I94" s="328"/>
      <c r="J94" s="329"/>
      <c r="K94" s="330"/>
      <c r="L94" s="331"/>
      <c r="M94" s="332"/>
      <c r="N94" s="333"/>
      <c r="O94" s="334"/>
      <c r="P94" s="320"/>
      <c r="Q94" s="320"/>
      <c r="R94" s="321"/>
      <c r="S94" s="321"/>
      <c r="T94" s="322"/>
      <c r="U94" s="322"/>
      <c r="V94" s="323"/>
      <c r="W94" s="324"/>
      <c r="X94" s="94" t="s">
        <v>207</v>
      </c>
      <c r="AB94" s="317"/>
    </row>
    <row r="95" spans="1:28" ht="15.6">
      <c r="A95" s="360" t="s">
        <v>208</v>
      </c>
      <c r="B95" s="484" t="s">
        <v>50</v>
      </c>
      <c r="C95" s="198"/>
      <c r="D95" s="198"/>
      <c r="E95" s="198"/>
      <c r="F95" s="201">
        <v>760</v>
      </c>
      <c r="G95" s="326"/>
      <c r="H95" s="327"/>
      <c r="I95" s="328"/>
      <c r="J95" s="329"/>
      <c r="K95" s="330"/>
      <c r="L95" s="331"/>
      <c r="M95" s="332"/>
      <c r="N95" s="333"/>
      <c r="O95" s="334"/>
      <c r="P95" s="320"/>
      <c r="Q95" s="320"/>
      <c r="R95" s="321"/>
      <c r="S95" s="321"/>
      <c r="T95" s="322"/>
      <c r="U95" s="322"/>
      <c r="V95" s="323"/>
      <c r="W95" s="324"/>
      <c r="AB95" s="317"/>
    </row>
    <row r="96" spans="1:28" ht="15.6">
      <c r="A96" s="360" t="s">
        <v>209</v>
      </c>
      <c r="B96" s="484" t="s">
        <v>50</v>
      </c>
      <c r="C96" s="198"/>
      <c r="D96" s="198"/>
      <c r="E96" s="198"/>
      <c r="F96" s="201">
        <v>770</v>
      </c>
      <c r="G96" s="326"/>
      <c r="H96" s="327"/>
      <c r="I96" s="328"/>
      <c r="J96" s="329"/>
      <c r="K96" s="330"/>
      <c r="L96" s="331"/>
      <c r="M96" s="332"/>
      <c r="N96" s="333"/>
      <c r="O96" s="334"/>
      <c r="P96" s="320"/>
      <c r="Q96" s="320"/>
      <c r="R96" s="321"/>
      <c r="S96" s="321"/>
      <c r="T96" s="322"/>
      <c r="U96" s="322"/>
      <c r="V96" s="323"/>
      <c r="W96" s="324"/>
      <c r="AB96" s="317"/>
    </row>
    <row r="97" spans="1:28" ht="15.6">
      <c r="A97" s="365" t="s">
        <v>210</v>
      </c>
      <c r="B97" s="485"/>
      <c r="C97" s="198" t="s">
        <v>50</v>
      </c>
      <c r="D97" s="198" t="s">
        <v>50</v>
      </c>
      <c r="E97" s="198"/>
      <c r="F97" s="201">
        <v>780</v>
      </c>
      <c r="G97" s="326"/>
      <c r="H97" s="327"/>
      <c r="I97" s="328"/>
      <c r="J97" s="329"/>
      <c r="K97" s="330"/>
      <c r="L97" s="331"/>
      <c r="M97" s="332"/>
      <c r="N97" s="333"/>
      <c r="O97" s="334"/>
      <c r="P97" s="320"/>
      <c r="Q97" s="320"/>
      <c r="R97" s="321"/>
      <c r="S97" s="321"/>
      <c r="T97" s="322"/>
      <c r="U97" s="322"/>
      <c r="V97" s="323"/>
      <c r="W97" s="324"/>
      <c r="AB97" s="317"/>
    </row>
    <row r="98" spans="1:28" ht="15.6">
      <c r="A98" s="360" t="s">
        <v>211</v>
      </c>
      <c r="B98" s="484" t="s">
        <v>50</v>
      </c>
      <c r="C98" s="198"/>
      <c r="D98" s="198"/>
      <c r="E98" s="198"/>
      <c r="F98" s="201">
        <v>790</v>
      </c>
      <c r="G98" s="326"/>
      <c r="H98" s="327"/>
      <c r="I98" s="328"/>
      <c r="J98" s="329"/>
      <c r="K98" s="330"/>
      <c r="L98" s="331"/>
      <c r="M98" s="332"/>
      <c r="N98" s="333"/>
      <c r="O98" s="334"/>
      <c r="P98" s="320"/>
      <c r="Q98" s="320"/>
      <c r="R98" s="321"/>
      <c r="S98" s="321"/>
      <c r="T98" s="322"/>
      <c r="U98" s="322"/>
      <c r="V98" s="323"/>
      <c r="W98" s="324"/>
      <c r="AB98" s="317"/>
    </row>
    <row r="99" spans="1:28" ht="15.6">
      <c r="A99" s="365" t="s">
        <v>212</v>
      </c>
      <c r="B99" s="485"/>
      <c r="C99" s="198" t="s">
        <v>50</v>
      </c>
      <c r="D99" s="198" t="s">
        <v>50</v>
      </c>
      <c r="E99" s="198"/>
      <c r="F99" s="201">
        <v>800</v>
      </c>
      <c r="G99" s="326"/>
      <c r="H99" s="327"/>
      <c r="I99" s="328"/>
      <c r="J99" s="329"/>
      <c r="K99" s="330"/>
      <c r="L99" s="331"/>
      <c r="M99" s="332"/>
      <c r="N99" s="333"/>
      <c r="O99" s="334"/>
      <c r="P99" s="320"/>
      <c r="Q99" s="320"/>
      <c r="R99" s="321"/>
      <c r="S99" s="321"/>
      <c r="T99" s="322"/>
      <c r="U99" s="322"/>
      <c r="V99" s="323"/>
      <c r="W99" s="324"/>
      <c r="AB99" s="317"/>
    </row>
    <row r="100" spans="1:28" ht="15.6">
      <c r="A100" s="365" t="s">
        <v>213</v>
      </c>
      <c r="B100" s="485"/>
      <c r="C100" s="198" t="s">
        <v>50</v>
      </c>
      <c r="D100" s="198" t="s">
        <v>50</v>
      </c>
      <c r="E100" s="198"/>
      <c r="F100" s="201">
        <v>810</v>
      </c>
      <c r="G100" s="326"/>
      <c r="H100" s="327"/>
      <c r="I100" s="328"/>
      <c r="J100" s="329"/>
      <c r="K100" s="330"/>
      <c r="L100" s="331"/>
      <c r="M100" s="332"/>
      <c r="N100" s="333"/>
      <c r="O100" s="334"/>
      <c r="P100" s="320"/>
      <c r="Q100" s="320"/>
      <c r="R100" s="321"/>
      <c r="S100" s="321"/>
      <c r="T100" s="322"/>
      <c r="U100" s="322"/>
      <c r="V100" s="323"/>
      <c r="W100" s="324"/>
      <c r="AB100" s="317"/>
    </row>
    <row r="101" spans="1:28" ht="15.6">
      <c r="A101" s="360" t="s">
        <v>214</v>
      </c>
      <c r="B101" s="487"/>
      <c r="C101" s="198"/>
      <c r="D101" s="198"/>
      <c r="E101" s="198"/>
      <c r="F101" s="201">
        <v>820</v>
      </c>
      <c r="G101" s="326"/>
      <c r="H101" s="327"/>
      <c r="I101" s="328"/>
      <c r="J101" s="329"/>
      <c r="K101" s="330"/>
      <c r="L101" s="331"/>
      <c r="M101" s="332"/>
      <c r="N101" s="333"/>
      <c r="O101" s="334"/>
      <c r="P101" s="320"/>
      <c r="Q101" s="320"/>
      <c r="R101" s="321"/>
      <c r="S101" s="321"/>
      <c r="T101" s="322"/>
      <c r="U101" s="322"/>
      <c r="V101" s="323"/>
      <c r="W101" s="324"/>
      <c r="AB101" s="317"/>
    </row>
    <row r="102" spans="1:28" ht="15.6">
      <c r="A102" s="361" t="s">
        <v>215</v>
      </c>
      <c r="B102" s="485"/>
      <c r="C102" s="198"/>
      <c r="D102" s="198"/>
      <c r="E102" s="198" t="s">
        <v>50</v>
      </c>
      <c r="F102" s="201">
        <v>825</v>
      </c>
      <c r="G102" s="326"/>
      <c r="H102" s="327"/>
      <c r="I102" s="328"/>
      <c r="J102" s="329"/>
      <c r="K102" s="330"/>
      <c r="L102" s="331"/>
      <c r="M102" s="332"/>
      <c r="N102" s="333"/>
      <c r="O102" s="334"/>
      <c r="P102" s="320"/>
      <c r="Q102" s="320"/>
      <c r="R102" s="321"/>
      <c r="S102" s="321"/>
      <c r="T102" s="322"/>
      <c r="U102" s="322"/>
      <c r="V102" s="323"/>
      <c r="W102" s="324"/>
      <c r="X102" s="94" t="s">
        <v>111</v>
      </c>
      <c r="AB102" s="317"/>
    </row>
    <row r="103" spans="1:28" ht="15.6">
      <c r="A103" s="360" t="s">
        <v>216</v>
      </c>
      <c r="B103" s="484" t="s">
        <v>50</v>
      </c>
      <c r="C103" s="198"/>
      <c r="D103" s="198"/>
      <c r="E103" s="198"/>
      <c r="F103" s="201">
        <v>830</v>
      </c>
      <c r="G103" s="326"/>
      <c r="H103" s="327"/>
      <c r="I103" s="328"/>
      <c r="J103" s="329"/>
      <c r="K103" s="330"/>
      <c r="L103" s="331"/>
      <c r="M103" s="332"/>
      <c r="N103" s="333"/>
      <c r="O103" s="334"/>
      <c r="P103" s="320"/>
      <c r="Q103" s="320"/>
      <c r="R103" s="321"/>
      <c r="S103" s="321"/>
      <c r="T103" s="322"/>
      <c r="U103" s="322"/>
      <c r="V103" s="323"/>
      <c r="W103" s="324"/>
      <c r="AB103" s="317"/>
    </row>
    <row r="104" spans="1:28" ht="15.6">
      <c r="A104" s="361" t="s">
        <v>217</v>
      </c>
      <c r="B104" s="485"/>
      <c r="C104" s="198"/>
      <c r="D104" s="198"/>
      <c r="E104" s="198" t="s">
        <v>50</v>
      </c>
      <c r="F104" s="201">
        <v>835</v>
      </c>
      <c r="G104" s="326"/>
      <c r="H104" s="327"/>
      <c r="I104" s="328"/>
      <c r="J104" s="329"/>
      <c r="K104" s="330"/>
      <c r="L104" s="331"/>
      <c r="M104" s="332"/>
      <c r="N104" s="333"/>
      <c r="O104" s="334"/>
      <c r="P104" s="320"/>
      <c r="Q104" s="320"/>
      <c r="R104" s="321"/>
      <c r="S104" s="321"/>
      <c r="T104" s="322"/>
      <c r="U104" s="322"/>
      <c r="V104" s="323"/>
      <c r="W104" s="324"/>
      <c r="X104" s="94" t="s">
        <v>111</v>
      </c>
      <c r="AB104" s="317"/>
    </row>
    <row r="105" spans="1:28" ht="15.6">
      <c r="A105" s="360" t="s">
        <v>218</v>
      </c>
      <c r="B105" s="484" t="s">
        <v>50</v>
      </c>
      <c r="C105" s="198"/>
      <c r="D105" s="198"/>
      <c r="E105" s="198"/>
      <c r="F105" s="201">
        <v>840</v>
      </c>
      <c r="G105" s="326"/>
      <c r="H105" s="327"/>
      <c r="I105" s="328"/>
      <c r="J105" s="329"/>
      <c r="K105" s="330"/>
      <c r="L105" s="331"/>
      <c r="M105" s="332"/>
      <c r="N105" s="333"/>
      <c r="O105" s="334"/>
      <c r="P105" s="320"/>
      <c r="Q105" s="320"/>
      <c r="R105" s="321"/>
      <c r="S105" s="321"/>
      <c r="T105" s="322"/>
      <c r="U105" s="322"/>
      <c r="V105" s="323"/>
      <c r="W105" s="324"/>
      <c r="AB105" s="317"/>
    </row>
    <row r="106" spans="1:28" ht="15.6">
      <c r="A106" s="361" t="s">
        <v>219</v>
      </c>
      <c r="B106" s="485"/>
      <c r="C106" s="198"/>
      <c r="D106" s="198"/>
      <c r="E106" s="198" t="s">
        <v>50</v>
      </c>
      <c r="F106" s="201">
        <v>845</v>
      </c>
      <c r="G106" s="326"/>
      <c r="H106" s="327"/>
      <c r="I106" s="328"/>
      <c r="J106" s="329"/>
      <c r="K106" s="330"/>
      <c r="L106" s="331"/>
      <c r="M106" s="332"/>
      <c r="N106" s="333"/>
      <c r="O106" s="334"/>
      <c r="P106" s="320"/>
      <c r="Q106" s="320"/>
      <c r="R106" s="321"/>
      <c r="S106" s="321"/>
      <c r="T106" s="322"/>
      <c r="U106" s="322"/>
      <c r="V106" s="323"/>
      <c r="W106" s="324"/>
      <c r="X106" s="94" t="s">
        <v>111</v>
      </c>
      <c r="AB106" s="317"/>
    </row>
    <row r="107" spans="1:28" ht="15.6">
      <c r="A107" s="360" t="s">
        <v>220</v>
      </c>
      <c r="B107" s="484" t="s">
        <v>50</v>
      </c>
      <c r="C107" s="198"/>
      <c r="D107" s="198"/>
      <c r="E107" s="198"/>
      <c r="F107" s="201">
        <v>850</v>
      </c>
      <c r="G107" s="326"/>
      <c r="H107" s="327"/>
      <c r="I107" s="328"/>
      <c r="J107" s="329"/>
      <c r="K107" s="330"/>
      <c r="L107" s="331"/>
      <c r="M107" s="332"/>
      <c r="N107" s="333"/>
      <c r="O107" s="334"/>
      <c r="P107" s="320"/>
      <c r="Q107" s="320"/>
      <c r="R107" s="321"/>
      <c r="S107" s="321"/>
      <c r="T107" s="322"/>
      <c r="U107" s="322"/>
      <c r="V107" s="323"/>
      <c r="W107" s="324"/>
      <c r="AB107" s="317"/>
    </row>
    <row r="108" spans="1:28" ht="15.6">
      <c r="A108" s="361" t="s">
        <v>221</v>
      </c>
      <c r="B108" s="485"/>
      <c r="C108" s="198"/>
      <c r="D108" s="198"/>
      <c r="E108" s="198" t="s">
        <v>50</v>
      </c>
      <c r="F108" s="201">
        <v>855</v>
      </c>
      <c r="G108" s="326"/>
      <c r="H108" s="327"/>
      <c r="I108" s="328"/>
      <c r="J108" s="329"/>
      <c r="K108" s="330"/>
      <c r="L108" s="331"/>
      <c r="M108" s="332"/>
      <c r="N108" s="333"/>
      <c r="O108" s="334"/>
      <c r="P108" s="320"/>
      <c r="Q108" s="320"/>
      <c r="R108" s="321"/>
      <c r="S108" s="321"/>
      <c r="T108" s="322"/>
      <c r="U108" s="322"/>
      <c r="V108" s="323"/>
      <c r="W108" s="324"/>
      <c r="X108" s="94" t="s">
        <v>111</v>
      </c>
      <c r="AB108" s="317"/>
    </row>
    <row r="109" spans="1:28" ht="15.6">
      <c r="A109" s="360" t="s">
        <v>222</v>
      </c>
      <c r="B109" s="487"/>
      <c r="C109" s="198"/>
      <c r="D109" s="198"/>
      <c r="E109" s="198"/>
      <c r="F109" s="201">
        <v>860</v>
      </c>
      <c r="G109" s="326"/>
      <c r="H109" s="327"/>
      <c r="I109" s="328"/>
      <c r="J109" s="329"/>
      <c r="K109" s="330"/>
      <c r="L109" s="331"/>
      <c r="M109" s="332"/>
      <c r="N109" s="333"/>
      <c r="O109" s="334"/>
      <c r="P109" s="320"/>
      <c r="Q109" s="320"/>
      <c r="R109" s="321"/>
      <c r="S109" s="321"/>
      <c r="T109" s="322"/>
      <c r="U109" s="322"/>
      <c r="V109" s="323"/>
      <c r="W109" s="324"/>
      <c r="AB109" s="317"/>
    </row>
    <row r="110" spans="1:28" ht="15.6">
      <c r="A110" s="360" t="s">
        <v>223</v>
      </c>
      <c r="B110" s="484" t="s">
        <v>50</v>
      </c>
      <c r="C110" s="198"/>
      <c r="D110" s="198"/>
      <c r="E110" s="198"/>
      <c r="F110" s="201">
        <v>870</v>
      </c>
      <c r="G110" s="326"/>
      <c r="H110" s="327"/>
      <c r="I110" s="328"/>
      <c r="J110" s="329"/>
      <c r="K110" s="330"/>
      <c r="L110" s="331"/>
      <c r="M110" s="332"/>
      <c r="N110" s="333"/>
      <c r="O110" s="334"/>
      <c r="P110" s="320"/>
      <c r="Q110" s="320"/>
      <c r="R110" s="321"/>
      <c r="S110" s="321"/>
      <c r="T110" s="322"/>
      <c r="U110" s="322"/>
      <c r="V110" s="323"/>
      <c r="W110" s="324"/>
      <c r="AB110" s="317"/>
    </row>
    <row r="111" spans="1:28" ht="15.6">
      <c r="A111" s="361" t="s">
        <v>224</v>
      </c>
      <c r="B111" s="485"/>
      <c r="C111" s="198"/>
      <c r="D111" s="198"/>
      <c r="E111" s="198" t="s">
        <v>50</v>
      </c>
      <c r="F111" s="201">
        <v>875</v>
      </c>
      <c r="G111" s="326"/>
      <c r="H111" s="327"/>
      <c r="I111" s="328"/>
      <c r="J111" s="329"/>
      <c r="K111" s="330"/>
      <c r="L111" s="331"/>
      <c r="M111" s="332"/>
      <c r="N111" s="333"/>
      <c r="O111" s="334"/>
      <c r="P111" s="320"/>
      <c r="Q111" s="320"/>
      <c r="R111" s="321"/>
      <c r="S111" s="321"/>
      <c r="T111" s="322"/>
      <c r="U111" s="322"/>
      <c r="V111" s="323"/>
      <c r="W111" s="324"/>
      <c r="X111" s="94" t="s">
        <v>111</v>
      </c>
      <c r="AB111" s="317"/>
    </row>
    <row r="112" spans="1:28" ht="15.6">
      <c r="A112" s="360" t="s">
        <v>225</v>
      </c>
      <c r="B112" s="484" t="s">
        <v>50</v>
      </c>
      <c r="C112" s="198"/>
      <c r="D112" s="198"/>
      <c r="E112" s="198"/>
      <c r="F112" s="201">
        <v>880</v>
      </c>
      <c r="G112" s="326"/>
      <c r="H112" s="327"/>
      <c r="I112" s="328"/>
      <c r="J112" s="329"/>
      <c r="K112" s="330"/>
      <c r="L112" s="331"/>
      <c r="M112" s="332"/>
      <c r="N112" s="333"/>
      <c r="O112" s="334"/>
      <c r="P112" s="320"/>
      <c r="Q112" s="320"/>
      <c r="R112" s="321"/>
      <c r="S112" s="321"/>
      <c r="T112" s="322"/>
      <c r="U112" s="322"/>
      <c r="V112" s="323"/>
      <c r="W112" s="324"/>
      <c r="AB112" s="317"/>
    </row>
    <row r="113" spans="1:28" ht="15.6">
      <c r="A113" s="361" t="s">
        <v>226</v>
      </c>
      <c r="B113" s="485"/>
      <c r="C113" s="198"/>
      <c r="D113" s="198"/>
      <c r="E113" s="198" t="s">
        <v>50</v>
      </c>
      <c r="F113" s="201">
        <v>885</v>
      </c>
      <c r="G113" s="326"/>
      <c r="H113" s="327"/>
      <c r="I113" s="328"/>
      <c r="J113" s="329"/>
      <c r="K113" s="330"/>
      <c r="L113" s="331"/>
      <c r="M113" s="332"/>
      <c r="N113" s="333"/>
      <c r="O113" s="334"/>
      <c r="P113" s="320"/>
      <c r="Q113" s="320"/>
      <c r="R113" s="321"/>
      <c r="S113" s="321"/>
      <c r="T113" s="322"/>
      <c r="U113" s="322"/>
      <c r="V113" s="323"/>
      <c r="W113" s="324"/>
      <c r="X113" s="94" t="s">
        <v>111</v>
      </c>
      <c r="AB113" s="317"/>
    </row>
    <row r="114" spans="1:28" ht="15.6">
      <c r="A114" s="360" t="s">
        <v>227</v>
      </c>
      <c r="B114" s="484" t="s">
        <v>50</v>
      </c>
      <c r="C114" s="198"/>
      <c r="D114" s="198"/>
      <c r="E114" s="198"/>
      <c r="F114" s="201">
        <v>890</v>
      </c>
      <c r="G114" s="326"/>
      <c r="H114" s="327"/>
      <c r="I114" s="328"/>
      <c r="J114" s="329"/>
      <c r="K114" s="330"/>
      <c r="L114" s="331"/>
      <c r="M114" s="332"/>
      <c r="N114" s="333"/>
      <c r="O114" s="334"/>
      <c r="P114" s="320"/>
      <c r="Q114" s="320"/>
      <c r="R114" s="321"/>
      <c r="S114" s="321"/>
      <c r="T114" s="322"/>
      <c r="U114" s="322"/>
      <c r="V114" s="323"/>
      <c r="W114" s="324"/>
      <c r="X114" s="94" t="s">
        <v>1363</v>
      </c>
      <c r="AB114" s="317"/>
    </row>
    <row r="115" spans="1:28" ht="15.6">
      <c r="A115" s="360" t="s">
        <v>228</v>
      </c>
      <c r="B115" s="484" t="s">
        <v>50</v>
      </c>
      <c r="C115" s="198"/>
      <c r="D115" s="198"/>
      <c r="E115" s="198"/>
      <c r="F115" s="201">
        <v>900</v>
      </c>
      <c r="G115" s="326"/>
      <c r="H115" s="327"/>
      <c r="I115" s="328"/>
      <c r="J115" s="329"/>
      <c r="K115" s="330"/>
      <c r="L115" s="331"/>
      <c r="M115" s="332"/>
      <c r="N115" s="333"/>
      <c r="O115" s="334"/>
      <c r="P115" s="320"/>
      <c r="Q115" s="320"/>
      <c r="R115" s="321"/>
      <c r="S115" s="321"/>
      <c r="T115" s="322"/>
      <c r="U115" s="322"/>
      <c r="V115" s="323"/>
      <c r="W115" s="324"/>
      <c r="AB115" s="317"/>
    </row>
    <row r="116" spans="1:28" ht="15.6">
      <c r="A116" s="360" t="s">
        <v>229</v>
      </c>
      <c r="B116" s="484" t="s">
        <v>50</v>
      </c>
      <c r="C116" s="198"/>
      <c r="D116" s="198"/>
      <c r="E116" s="198"/>
      <c r="F116" s="201">
        <v>910</v>
      </c>
      <c r="G116" s="326"/>
      <c r="H116" s="327"/>
      <c r="I116" s="328"/>
      <c r="J116" s="329"/>
      <c r="K116" s="330"/>
      <c r="L116" s="331"/>
      <c r="M116" s="332"/>
      <c r="N116" s="333"/>
      <c r="O116" s="334"/>
      <c r="P116" s="320"/>
      <c r="Q116" s="320"/>
      <c r="R116" s="321"/>
      <c r="S116" s="321"/>
      <c r="T116" s="322"/>
      <c r="U116" s="322"/>
      <c r="V116" s="323"/>
      <c r="W116" s="324"/>
      <c r="AB116" s="317"/>
    </row>
    <row r="117" spans="1:28" ht="15.6">
      <c r="A117" s="361" t="s">
        <v>230</v>
      </c>
      <c r="B117" s="485"/>
      <c r="C117" s="198"/>
      <c r="D117" s="198"/>
      <c r="E117" s="198" t="s">
        <v>50</v>
      </c>
      <c r="F117" s="201">
        <v>910</v>
      </c>
      <c r="G117" s="326"/>
      <c r="H117" s="327"/>
      <c r="I117" s="328"/>
      <c r="J117" s="329"/>
      <c r="K117" s="330"/>
      <c r="L117" s="331"/>
      <c r="M117" s="332"/>
      <c r="N117" s="333"/>
      <c r="O117" s="334"/>
      <c r="P117" s="320"/>
      <c r="Q117" s="320"/>
      <c r="R117" s="321"/>
      <c r="S117" s="321"/>
      <c r="T117" s="322"/>
      <c r="U117" s="322"/>
      <c r="V117" s="323"/>
      <c r="W117" s="324"/>
      <c r="X117" s="508" t="s">
        <v>1373</v>
      </c>
      <c r="AB117" s="317"/>
    </row>
    <row r="118" spans="1:28" ht="15.6">
      <c r="A118" s="360" t="s">
        <v>231</v>
      </c>
      <c r="B118" s="487"/>
      <c r="C118" s="198"/>
      <c r="D118" s="198"/>
      <c r="E118" s="198"/>
      <c r="F118" s="201">
        <v>920</v>
      </c>
      <c r="G118" s="326"/>
      <c r="H118" s="327"/>
      <c r="I118" s="328"/>
      <c r="J118" s="329"/>
      <c r="K118" s="330"/>
      <c r="L118" s="331"/>
      <c r="M118" s="332"/>
      <c r="N118" s="333"/>
      <c r="O118" s="334"/>
      <c r="P118" s="320"/>
      <c r="Q118" s="320"/>
      <c r="R118" s="321"/>
      <c r="S118" s="321"/>
      <c r="T118" s="322"/>
      <c r="U118" s="322"/>
      <c r="V118" s="323"/>
      <c r="W118" s="324"/>
      <c r="AB118" s="317"/>
    </row>
    <row r="119" spans="1:28" ht="15.6">
      <c r="A119" s="360" t="s">
        <v>232</v>
      </c>
      <c r="B119" s="485"/>
      <c r="C119" s="198"/>
      <c r="D119" s="198"/>
      <c r="E119" s="198"/>
      <c r="F119" s="201">
        <v>930</v>
      </c>
      <c r="G119" s="326"/>
      <c r="H119" s="327"/>
      <c r="I119" s="328"/>
      <c r="J119" s="329"/>
      <c r="K119" s="330"/>
      <c r="L119" s="331"/>
      <c r="M119" s="332"/>
      <c r="N119" s="333"/>
      <c r="O119" s="334"/>
      <c r="P119" s="320"/>
      <c r="Q119" s="320"/>
      <c r="R119" s="321"/>
      <c r="S119" s="321"/>
      <c r="T119" s="322"/>
      <c r="U119" s="322"/>
      <c r="V119" s="323"/>
      <c r="W119" s="324"/>
      <c r="X119" s="94" t="s">
        <v>233</v>
      </c>
      <c r="AB119" s="317"/>
    </row>
    <row r="120" spans="1:28" ht="15.6">
      <c r="A120" s="360" t="s">
        <v>234</v>
      </c>
      <c r="B120" s="485"/>
      <c r="C120" s="198"/>
      <c r="D120" s="198"/>
      <c r="E120" s="198" t="s">
        <v>50</v>
      </c>
      <c r="F120" s="201">
        <v>931</v>
      </c>
      <c r="G120" s="326"/>
      <c r="H120" s="327"/>
      <c r="I120" s="328"/>
      <c r="J120" s="329"/>
      <c r="K120" s="330"/>
      <c r="L120" s="331"/>
      <c r="M120" s="332"/>
      <c r="N120" s="333"/>
      <c r="O120" s="334"/>
      <c r="P120" s="320"/>
      <c r="Q120" s="320"/>
      <c r="R120" s="321"/>
      <c r="S120" s="321"/>
      <c r="T120" s="322"/>
      <c r="U120" s="322"/>
      <c r="V120" s="323"/>
      <c r="W120" s="324"/>
      <c r="X120" s="94" t="s">
        <v>235</v>
      </c>
      <c r="AB120" s="317"/>
    </row>
    <row r="121" spans="1:28" ht="15.6">
      <c r="A121" s="360" t="s">
        <v>236</v>
      </c>
      <c r="B121" s="485"/>
      <c r="C121" s="198"/>
      <c r="D121" s="198"/>
      <c r="E121" s="198" t="s">
        <v>50</v>
      </c>
      <c r="F121" s="201">
        <v>932</v>
      </c>
      <c r="G121" s="326"/>
      <c r="H121" s="327"/>
      <c r="I121" s="328"/>
      <c r="J121" s="329"/>
      <c r="K121" s="330"/>
      <c r="L121" s="331"/>
      <c r="M121" s="332"/>
      <c r="N121" s="333"/>
      <c r="O121" s="334"/>
      <c r="P121" s="320"/>
      <c r="Q121" s="320"/>
      <c r="R121" s="321"/>
      <c r="S121" s="321"/>
      <c r="T121" s="322"/>
      <c r="U121" s="322"/>
      <c r="V121" s="323"/>
      <c r="W121" s="324"/>
      <c r="X121" s="94" t="s">
        <v>237</v>
      </c>
      <c r="AB121" s="317"/>
    </row>
    <row r="122" spans="1:28" ht="15.6">
      <c r="A122" s="360" t="s">
        <v>238</v>
      </c>
      <c r="B122" s="485"/>
      <c r="C122" s="198"/>
      <c r="D122" s="198"/>
      <c r="E122" s="198" t="s">
        <v>50</v>
      </c>
      <c r="F122" s="201">
        <v>933</v>
      </c>
      <c r="G122" s="326"/>
      <c r="H122" s="327"/>
      <c r="I122" s="328"/>
      <c r="J122" s="329"/>
      <c r="K122" s="330"/>
      <c r="L122" s="331"/>
      <c r="M122" s="332"/>
      <c r="N122" s="333"/>
      <c r="O122" s="334"/>
      <c r="P122" s="320"/>
      <c r="Q122" s="320"/>
      <c r="R122" s="321"/>
      <c r="S122" s="321"/>
      <c r="T122" s="322"/>
      <c r="U122" s="322"/>
      <c r="V122" s="323"/>
      <c r="W122" s="324"/>
      <c r="X122" s="508" t="s">
        <v>239</v>
      </c>
      <c r="AB122" s="317"/>
    </row>
    <row r="123" spans="1:28" ht="15.6">
      <c r="A123" s="361" t="s">
        <v>240</v>
      </c>
      <c r="B123" s="485"/>
      <c r="C123" s="198"/>
      <c r="D123" s="198"/>
      <c r="E123" s="198" t="s">
        <v>50</v>
      </c>
      <c r="F123" s="201">
        <v>934</v>
      </c>
      <c r="G123" s="326"/>
      <c r="H123" s="327"/>
      <c r="I123" s="328"/>
      <c r="J123" s="329"/>
      <c r="K123" s="330"/>
      <c r="L123" s="331"/>
      <c r="M123" s="332"/>
      <c r="N123" s="333"/>
      <c r="O123" s="334"/>
      <c r="P123" s="320"/>
      <c r="Q123" s="320"/>
      <c r="R123" s="321"/>
      <c r="S123" s="321"/>
      <c r="T123" s="322"/>
      <c r="U123" s="322"/>
      <c r="V123" s="323"/>
      <c r="W123" s="324"/>
      <c r="X123" s="94" t="s">
        <v>241</v>
      </c>
      <c r="AB123" s="317"/>
    </row>
    <row r="124" spans="1:28" ht="15.6">
      <c r="A124" s="361" t="s">
        <v>242</v>
      </c>
      <c r="B124" s="485"/>
      <c r="C124" s="198"/>
      <c r="D124" s="198"/>
      <c r="E124" s="198" t="s">
        <v>50</v>
      </c>
      <c r="F124" s="201">
        <v>935</v>
      </c>
      <c r="G124" s="326"/>
      <c r="H124" s="327"/>
      <c r="I124" s="328"/>
      <c r="J124" s="329"/>
      <c r="K124" s="330"/>
      <c r="L124" s="331"/>
      <c r="M124" s="332"/>
      <c r="N124" s="333"/>
      <c r="O124" s="334"/>
      <c r="P124" s="320"/>
      <c r="Q124" s="320"/>
      <c r="R124" s="321"/>
      <c r="S124" s="321"/>
      <c r="T124" s="322"/>
      <c r="U124" s="322"/>
      <c r="V124" s="323"/>
      <c r="W124" s="324"/>
      <c r="X124" s="94" t="s">
        <v>111</v>
      </c>
      <c r="AB124" s="317"/>
    </row>
    <row r="125" spans="1:28" ht="15.6">
      <c r="A125" s="360" t="s">
        <v>243</v>
      </c>
      <c r="B125" s="485"/>
      <c r="C125" s="198"/>
      <c r="D125" s="198"/>
      <c r="E125" s="198" t="s">
        <v>50</v>
      </c>
      <c r="F125" s="201">
        <v>978</v>
      </c>
      <c r="G125" s="326"/>
      <c r="H125" s="327"/>
      <c r="I125" s="328"/>
      <c r="J125" s="329"/>
      <c r="K125" s="330"/>
      <c r="L125" s="331"/>
      <c r="M125" s="332"/>
      <c r="N125" s="333"/>
      <c r="O125" s="334"/>
      <c r="P125" s="320"/>
      <c r="Q125" s="320"/>
      <c r="R125" s="321"/>
      <c r="S125" s="321"/>
      <c r="T125" s="322"/>
      <c r="U125" s="322"/>
      <c r="V125" s="323"/>
      <c r="W125" s="324"/>
      <c r="X125" s="508" t="s">
        <v>239</v>
      </c>
      <c r="AB125" s="317"/>
    </row>
    <row r="126" spans="1:28" ht="15.6">
      <c r="A126" s="360" t="s">
        <v>244</v>
      </c>
      <c r="B126" s="485"/>
      <c r="C126" s="198"/>
      <c r="D126" s="198"/>
      <c r="E126" s="198" t="s">
        <v>50</v>
      </c>
      <c r="F126" s="201">
        <v>983</v>
      </c>
      <c r="G126" s="326"/>
      <c r="H126" s="327"/>
      <c r="I126" s="328"/>
      <c r="J126" s="329"/>
      <c r="K126" s="330"/>
      <c r="L126" s="331"/>
      <c r="M126" s="332"/>
      <c r="N126" s="333"/>
      <c r="O126" s="334"/>
      <c r="P126" s="320"/>
      <c r="Q126" s="320"/>
      <c r="R126" s="321"/>
      <c r="S126" s="321"/>
      <c r="T126" s="322"/>
      <c r="U126" s="322"/>
      <c r="V126" s="323"/>
      <c r="W126" s="324"/>
      <c r="AB126" s="317"/>
    </row>
    <row r="127" spans="1:28">
      <c r="A127" s="202"/>
      <c r="B127" s="202"/>
      <c r="C127" s="202"/>
      <c r="D127" s="202"/>
      <c r="E127" s="202"/>
      <c r="F127" s="203"/>
      <c r="G127" s="337"/>
      <c r="H127" s="337"/>
      <c r="I127" s="337"/>
      <c r="J127" s="337"/>
      <c r="K127" s="337"/>
      <c r="L127" s="337"/>
      <c r="M127" s="337"/>
      <c r="N127" s="337"/>
      <c r="O127" s="337"/>
      <c r="P127" s="337"/>
      <c r="Q127" s="337"/>
      <c r="R127" s="337"/>
      <c r="S127" s="337"/>
      <c r="T127" s="337"/>
      <c r="U127" s="337"/>
      <c r="V127" s="337"/>
      <c r="W127" s="337"/>
    </row>
    <row r="128" spans="1:28">
      <c r="B128" s="1">
        <f>COUNTIF(B5:B126,"x")</f>
        <v>57</v>
      </c>
      <c r="C128" s="1">
        <f t="shared" ref="C128:E128" si="0">COUNTIF(C5:C126,"x")</f>
        <v>10</v>
      </c>
      <c r="D128" s="1">
        <f t="shared" si="0"/>
        <v>11</v>
      </c>
      <c r="E128" s="1">
        <f t="shared" si="0"/>
        <v>43</v>
      </c>
      <c r="G128" s="338">
        <f t="shared" ref="G128:W128" si="1">SUM(G5:G126)</f>
        <v>0</v>
      </c>
      <c r="H128" s="339">
        <f t="shared" si="1"/>
        <v>0</v>
      </c>
      <c r="I128" s="340">
        <f t="shared" si="1"/>
        <v>0</v>
      </c>
      <c r="J128" s="341">
        <f t="shared" si="1"/>
        <v>0</v>
      </c>
      <c r="K128" s="342">
        <f t="shared" si="1"/>
        <v>0</v>
      </c>
      <c r="L128" s="343">
        <f t="shared" si="1"/>
        <v>0</v>
      </c>
      <c r="M128" s="344">
        <f t="shared" si="1"/>
        <v>0</v>
      </c>
      <c r="N128" s="345">
        <f t="shared" si="1"/>
        <v>0</v>
      </c>
      <c r="O128" s="346">
        <f t="shared" si="1"/>
        <v>0</v>
      </c>
      <c r="P128" s="343">
        <f t="shared" si="1"/>
        <v>0</v>
      </c>
      <c r="Q128" s="343">
        <f t="shared" si="1"/>
        <v>0</v>
      </c>
      <c r="R128" s="347">
        <f t="shared" si="1"/>
        <v>0</v>
      </c>
      <c r="S128" s="347">
        <f t="shared" si="1"/>
        <v>0</v>
      </c>
      <c r="T128" s="348">
        <f t="shared" si="1"/>
        <v>0</v>
      </c>
      <c r="U128" s="348">
        <f t="shared" si="1"/>
        <v>0</v>
      </c>
      <c r="V128" s="349">
        <f t="shared" si="1"/>
        <v>0</v>
      </c>
      <c r="W128" s="349">
        <f t="shared" si="1"/>
        <v>0</v>
      </c>
    </row>
    <row r="130" spans="7:23">
      <c r="G130" s="509">
        <v>4506620</v>
      </c>
      <c r="H130" s="205">
        <v>10112035</v>
      </c>
      <c r="I130" s="206">
        <v>3390516</v>
      </c>
      <c r="J130" s="207">
        <v>337702</v>
      </c>
      <c r="K130" s="94">
        <v>2097890</v>
      </c>
      <c r="L130" s="208">
        <v>530591</v>
      </c>
      <c r="M130" s="209">
        <v>1040041</v>
      </c>
      <c r="N130" s="210">
        <v>266166</v>
      </c>
      <c r="O130" s="98">
        <v>1510850</v>
      </c>
      <c r="Q130" s="208">
        <v>2017321</v>
      </c>
      <c r="S130" s="211">
        <v>375959</v>
      </c>
      <c r="U130" s="212">
        <v>263397</v>
      </c>
      <c r="W130" s="350">
        <v>229946</v>
      </c>
    </row>
    <row r="131" spans="7:23">
      <c r="G131" s="510">
        <f>G128-G130</f>
        <v>-4506620</v>
      </c>
      <c r="H131" s="510">
        <f t="shared" ref="H131:W131" si="2">H128-H130</f>
        <v>-10112035</v>
      </c>
      <c r="I131" s="510">
        <f t="shared" si="2"/>
        <v>-3390516</v>
      </c>
      <c r="J131" s="510">
        <f t="shared" si="2"/>
        <v>-337702</v>
      </c>
      <c r="K131" s="510">
        <f t="shared" si="2"/>
        <v>-2097890</v>
      </c>
      <c r="L131" s="510">
        <f t="shared" si="2"/>
        <v>-530591</v>
      </c>
      <c r="M131" s="510">
        <f t="shared" si="2"/>
        <v>-1040041</v>
      </c>
      <c r="N131" s="510">
        <f t="shared" si="2"/>
        <v>-266166</v>
      </c>
      <c r="O131" s="510">
        <f t="shared" si="2"/>
        <v>-1510850</v>
      </c>
      <c r="P131" s="510">
        <f t="shared" si="2"/>
        <v>0</v>
      </c>
      <c r="Q131" s="510">
        <f t="shared" si="2"/>
        <v>-2017321</v>
      </c>
      <c r="R131" s="510">
        <f t="shared" si="2"/>
        <v>0</v>
      </c>
      <c r="S131" s="510">
        <f t="shared" si="2"/>
        <v>-375959</v>
      </c>
      <c r="T131" s="510">
        <f t="shared" si="2"/>
        <v>0</v>
      </c>
      <c r="U131" s="510">
        <f t="shared" si="2"/>
        <v>-263397</v>
      </c>
      <c r="V131" s="510">
        <f t="shared" si="2"/>
        <v>0</v>
      </c>
      <c r="W131" s="510">
        <f t="shared" si="2"/>
        <v>-229946</v>
      </c>
    </row>
  </sheetData>
  <sheetProtection password="C3C4" sheet="1" objects="1" scenarios="1"/>
  <printOptions headings="1" gridLines="1"/>
  <pageMargins left="0.75" right="0.75" top="1" bottom="1" header="0.5" footer="0.5"/>
  <pageSetup scale="70" fitToWidth="8" fitToHeight="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EBAFC-C1F8-4E45-8506-F11BD1897659}">
  <sheetPr codeName="Sheet33">
    <tabColor theme="8" tint="0.39997558519241921"/>
  </sheetPr>
  <dimension ref="A1:S51"/>
  <sheetViews>
    <sheetView workbookViewId="0">
      <pane xSplit="2" ySplit="6" topLeftCell="C46" activePane="bottomRight" state="frozen"/>
      <selection pane="topRight" activeCell="B1" sqref="B1"/>
      <selection pane="bottomLeft" activeCell="A7" sqref="A7"/>
      <selection pane="bottomRight" activeCell="F3" sqref="F3"/>
    </sheetView>
  </sheetViews>
  <sheetFormatPr defaultColWidth="8.88671875" defaultRowHeight="13.2"/>
  <cols>
    <col min="1" max="1" width="0" style="121" hidden="1" customWidth="1"/>
    <col min="2" max="2" width="30.6640625" style="121" customWidth="1"/>
    <col min="3" max="10" width="15.6640625" style="121" customWidth="1"/>
    <col min="11" max="18" width="20.6640625" style="121" customWidth="1"/>
    <col min="19" max="19" width="50.6640625" style="121" customWidth="1"/>
    <col min="20" max="16384" width="8.88671875" style="121"/>
  </cols>
  <sheetData>
    <row r="1" spans="2:18" ht="13.8" thickBot="1">
      <c r="B1" s="119" t="s">
        <v>1369</v>
      </c>
      <c r="C1" s="216"/>
      <c r="E1" s="122"/>
      <c r="F1" s="122"/>
      <c r="G1" s="122"/>
      <c r="H1" s="122"/>
      <c r="I1" s="122"/>
      <c r="J1" s="122"/>
      <c r="K1" s="122"/>
    </row>
    <row r="2" spans="2:18" ht="16.2" thickBot="1">
      <c r="B2" s="117">
        <f>IIIB!A2</f>
        <v>0</v>
      </c>
      <c r="C2" s="124" t="str">
        <f>IIIB!C2</f>
        <v>January 2021</v>
      </c>
      <c r="E2" s="125" t="str">
        <f>LOOKUP(C2,'Addl Info'!A21:A34,'Addl Info'!B21:B34)</f>
        <v>01-2021 - 12-2021</v>
      </c>
      <c r="F2" s="126" t="e">
        <f>'Overall Total (2)'!I2+'Overall Total (2)'!I4</f>
        <v>#N/A</v>
      </c>
      <c r="G2" s="122"/>
      <c r="I2" s="217"/>
    </row>
    <row r="3" spans="2:18">
      <c r="B3" s="122"/>
      <c r="C3" s="218"/>
      <c r="D3" s="218"/>
      <c r="E3" s="127" t="s">
        <v>1225</v>
      </c>
      <c r="F3" s="128" t="e">
        <f>'Overall Total (2)'!I3+'Overall Total (2)'!I5</f>
        <v>#N/A</v>
      </c>
      <c r="G3" s="218"/>
      <c r="H3" s="218"/>
      <c r="I3" s="218"/>
      <c r="J3" s="122"/>
      <c r="K3" s="122"/>
    </row>
    <row r="4" spans="2:18">
      <c r="B4" s="122"/>
      <c r="C4" s="218"/>
      <c r="D4" s="218"/>
      <c r="E4" s="122"/>
      <c r="F4" s="122"/>
      <c r="G4" s="218"/>
      <c r="H4" s="218"/>
      <c r="I4" s="218"/>
      <c r="J4" s="122"/>
      <c r="K4" s="122"/>
      <c r="M4" s="121" t="s">
        <v>1589</v>
      </c>
    </row>
    <row r="5" spans="2:18">
      <c r="B5" s="219"/>
      <c r="C5" s="220"/>
      <c r="D5" s="220"/>
      <c r="E5" s="122"/>
      <c r="F5" s="122"/>
      <c r="G5" s="220"/>
      <c r="H5" s="220"/>
      <c r="I5" s="220"/>
      <c r="J5" s="122"/>
      <c r="K5" s="122"/>
    </row>
    <row r="6" spans="2:18" ht="77.099999999999994" customHeight="1">
      <c r="B6" s="60" t="s">
        <v>1226</v>
      </c>
      <c r="C6" s="59" t="s">
        <v>1293</v>
      </c>
      <c r="D6" s="59" t="s">
        <v>1294</v>
      </c>
      <c r="E6" s="59" t="s">
        <v>1295</v>
      </c>
      <c r="F6" s="59" t="s">
        <v>1296</v>
      </c>
      <c r="G6" s="59" t="s">
        <v>1297</v>
      </c>
      <c r="H6" s="59" t="s">
        <v>1298</v>
      </c>
      <c r="I6" s="59" t="s">
        <v>1299</v>
      </c>
      <c r="J6" s="59" t="s">
        <v>1300</v>
      </c>
      <c r="K6" s="59" t="s">
        <v>1301</v>
      </c>
      <c r="L6" s="59" t="s">
        <v>1579</v>
      </c>
      <c r="M6" s="215" t="s">
        <v>1312</v>
      </c>
      <c r="N6" s="215" t="s">
        <v>1313</v>
      </c>
      <c r="O6" s="215" t="s">
        <v>1314</v>
      </c>
      <c r="P6" s="215" t="s">
        <v>1315</v>
      </c>
      <c r="Q6" s="215" t="s">
        <v>1316</v>
      </c>
      <c r="R6" s="215" t="s">
        <v>1317</v>
      </c>
    </row>
    <row r="7" spans="2:18" ht="26.1" customHeight="1">
      <c r="B7" s="438" t="s">
        <v>360</v>
      </c>
      <c r="C7" s="441">
        <f>'Overall Total (2)'!B8</f>
        <v>0</v>
      </c>
      <c r="D7" s="441">
        <f>'Overall Total (2)'!E8</f>
        <v>0</v>
      </c>
      <c r="E7" s="441">
        <f>'Overall Total (2)'!G8+'Overall Total (2)'!J8</f>
        <v>0</v>
      </c>
      <c r="F7" s="441">
        <f>'Overall Total (2)'!I8</f>
        <v>0</v>
      </c>
      <c r="G7" s="441">
        <f>'Overall Total (2)'!M8+'Overall Total (2)'!O8</f>
        <v>0</v>
      </c>
      <c r="H7" s="441">
        <f>'Overall Total (2)'!P8+'Overall Total (2)'!R8</f>
        <v>0</v>
      </c>
      <c r="I7" s="441">
        <f>'Overall Total (2)'!T8</f>
        <v>0</v>
      </c>
      <c r="J7" s="441">
        <f>'Overall Total (2)'!Y8</f>
        <v>0</v>
      </c>
      <c r="K7" s="435">
        <f t="shared" ref="K7:K44" si="0">C7+D7+E7+G7+H7+I7+J7</f>
        <v>0</v>
      </c>
      <c r="L7" s="435">
        <f t="shared" ref="L7:L44" si="1">C7+D7+E7+F7+G7+H7+I7+J7</f>
        <v>0</v>
      </c>
      <c r="M7" s="16"/>
      <c r="N7" s="16"/>
      <c r="O7" s="16"/>
      <c r="P7" s="16"/>
      <c r="Q7" s="221">
        <f>IF($A7="w","N/A",IF(AND($L7=0,M7=0,O7=0),0,IF(AND($L7=0,(M7+O7)&gt;0),"Error-No Expenses",IF(AND($L7&gt;0,(M7+O7)=0),"Error-No Services",($L7/(M7+O7))))))</f>
        <v>0</v>
      </c>
      <c r="R7" s="221">
        <f>IF($A7="w","N/A",IF(AND($L7=0,N7=0,P7=0),0,IF(AND($L7=0,(N7+P7)&gt;0),"Error-No Expenses",IF(AND($L7&gt;0,(N7+P7)=0),"Error-No Services",($L7/(N7+P7))))))</f>
        <v>0</v>
      </c>
    </row>
    <row r="8" spans="2:18" ht="26.1" customHeight="1">
      <c r="B8" s="438" t="s">
        <v>368</v>
      </c>
      <c r="C8" s="441">
        <f>'Overall Total (2)'!B9</f>
        <v>0</v>
      </c>
      <c r="D8" s="441">
        <f>'Overall Total (2)'!E9</f>
        <v>0</v>
      </c>
      <c r="E8" s="441">
        <f>'Overall Total (2)'!G9+'Overall Total (2)'!J9</f>
        <v>0</v>
      </c>
      <c r="F8" s="441">
        <f>'Overall Total (2)'!I9</f>
        <v>0</v>
      </c>
      <c r="G8" s="441">
        <f>'Overall Total (2)'!M9+'Overall Total (2)'!O9</f>
        <v>0</v>
      </c>
      <c r="H8" s="441">
        <f>'Overall Total (2)'!P9+'Overall Total (2)'!R9</f>
        <v>0</v>
      </c>
      <c r="I8" s="441">
        <f>'Overall Total (2)'!T9</f>
        <v>0</v>
      </c>
      <c r="J8" s="441">
        <f>'Overall Total (2)'!Y9</f>
        <v>0</v>
      </c>
      <c r="K8" s="435">
        <f t="shared" si="0"/>
        <v>0</v>
      </c>
      <c r="L8" s="435">
        <f t="shared" si="1"/>
        <v>0</v>
      </c>
      <c r="M8" s="16"/>
      <c r="N8" s="16"/>
      <c r="O8" s="16"/>
      <c r="P8" s="16"/>
      <c r="Q8" s="221">
        <f t="shared" ref="Q8:R45" si="2">IF($A8="w","N/A",IF(AND($L8=0,M8=0,O8=0),0,IF(AND($L8=0,(M8+O8)&gt;0),"Error-No Expenses",IF(AND($L8&gt;0,(M8+O8)=0),"Error-No Services",($L8/(M8+O8))))))</f>
        <v>0</v>
      </c>
      <c r="R8" s="221">
        <f t="shared" si="2"/>
        <v>0</v>
      </c>
    </row>
    <row r="9" spans="2:18" ht="26.1" customHeight="1">
      <c r="B9" s="438" t="s">
        <v>376</v>
      </c>
      <c r="C9" s="441">
        <f>'Overall Total (2)'!B10</f>
        <v>0</v>
      </c>
      <c r="D9" s="441">
        <f>'Overall Total (2)'!E10</f>
        <v>0</v>
      </c>
      <c r="E9" s="441">
        <f>'Overall Total (2)'!G10+'Overall Total (2)'!J10</f>
        <v>0</v>
      </c>
      <c r="F9" s="441">
        <f>'Overall Total (2)'!I10</f>
        <v>0</v>
      </c>
      <c r="G9" s="441">
        <f>'Overall Total (2)'!M10+'Overall Total (2)'!O10</f>
        <v>0</v>
      </c>
      <c r="H9" s="441">
        <f>'Overall Total (2)'!P10+'Overall Total (2)'!R10</f>
        <v>0</v>
      </c>
      <c r="I9" s="441">
        <f>'Overall Total (2)'!T10</f>
        <v>0</v>
      </c>
      <c r="J9" s="441">
        <f>'Overall Total (2)'!Y10</f>
        <v>0</v>
      </c>
      <c r="K9" s="435">
        <f t="shared" si="0"/>
        <v>0</v>
      </c>
      <c r="L9" s="435">
        <f t="shared" si="1"/>
        <v>0</v>
      </c>
      <c r="M9" s="16"/>
      <c r="N9" s="16"/>
      <c r="O9" s="16"/>
      <c r="P9" s="16"/>
      <c r="Q9" s="221">
        <f t="shared" si="2"/>
        <v>0</v>
      </c>
      <c r="R9" s="221">
        <f t="shared" si="2"/>
        <v>0</v>
      </c>
    </row>
    <row r="10" spans="2:18" ht="26.1" customHeight="1">
      <c r="B10" s="438" t="s">
        <v>1233</v>
      </c>
      <c r="C10" s="441">
        <f>'Overall Total (2)'!B11</f>
        <v>0</v>
      </c>
      <c r="D10" s="441">
        <f>'Overall Total (2)'!E11</f>
        <v>0</v>
      </c>
      <c r="E10" s="441">
        <f>'Overall Total (2)'!G11+'Overall Total (2)'!J11</f>
        <v>0</v>
      </c>
      <c r="F10" s="441">
        <f>'Overall Total (2)'!I11</f>
        <v>0</v>
      </c>
      <c r="G10" s="441">
        <f>'Overall Total (2)'!M11+'Overall Total (2)'!O11</f>
        <v>0</v>
      </c>
      <c r="H10" s="441">
        <f>'Overall Total (2)'!P11+'Overall Total (2)'!R11</f>
        <v>0</v>
      </c>
      <c r="I10" s="441">
        <f>'Overall Total (2)'!T11</f>
        <v>0</v>
      </c>
      <c r="J10" s="441">
        <f>'Overall Total (2)'!Y11</f>
        <v>0</v>
      </c>
      <c r="K10" s="435">
        <f t="shared" si="0"/>
        <v>0</v>
      </c>
      <c r="L10" s="435">
        <f t="shared" si="1"/>
        <v>0</v>
      </c>
      <c r="M10" s="16"/>
      <c r="N10" s="16"/>
      <c r="O10" s="16"/>
      <c r="P10" s="16"/>
      <c r="Q10" s="221">
        <f t="shared" si="2"/>
        <v>0</v>
      </c>
      <c r="R10" s="221">
        <f t="shared" si="2"/>
        <v>0</v>
      </c>
    </row>
    <row r="11" spans="2:18" ht="26.1" customHeight="1">
      <c r="B11" s="438" t="s">
        <v>407</v>
      </c>
      <c r="C11" s="441">
        <f>'Overall Total (2)'!B12</f>
        <v>0</v>
      </c>
      <c r="D11" s="441">
        <f>'Overall Total (2)'!E12</f>
        <v>0</v>
      </c>
      <c r="E11" s="441">
        <f>'Overall Total (2)'!G12+'Overall Total (2)'!J12</f>
        <v>0</v>
      </c>
      <c r="F11" s="441">
        <f>'Overall Total (2)'!I12</f>
        <v>0</v>
      </c>
      <c r="G11" s="441">
        <f>'Overall Total (2)'!M12+'Overall Total (2)'!O12</f>
        <v>0</v>
      </c>
      <c r="H11" s="441">
        <f>'Overall Total (2)'!P12+'Overall Total (2)'!R12</f>
        <v>0</v>
      </c>
      <c r="I11" s="441">
        <f>'Overall Total (2)'!T12</f>
        <v>0</v>
      </c>
      <c r="J11" s="441">
        <f>'Overall Total (2)'!Y12</f>
        <v>0</v>
      </c>
      <c r="K11" s="435">
        <f t="shared" si="0"/>
        <v>0</v>
      </c>
      <c r="L11" s="435">
        <f t="shared" si="1"/>
        <v>0</v>
      </c>
      <c r="M11" s="16"/>
      <c r="N11" s="16"/>
      <c r="O11" s="16"/>
      <c r="P11" s="16"/>
      <c r="Q11" s="221">
        <f t="shared" si="2"/>
        <v>0</v>
      </c>
      <c r="R11" s="221">
        <f t="shared" si="2"/>
        <v>0</v>
      </c>
    </row>
    <row r="12" spans="2:18" ht="26.1" customHeight="1">
      <c r="B12" s="438" t="s">
        <v>411</v>
      </c>
      <c r="C12" s="441">
        <f>'Overall Total (2)'!B13</f>
        <v>0</v>
      </c>
      <c r="D12" s="441">
        <f>'Overall Total (2)'!E13</f>
        <v>0</v>
      </c>
      <c r="E12" s="441">
        <f>'Overall Total (2)'!G13+'Overall Total (2)'!J13</f>
        <v>0</v>
      </c>
      <c r="F12" s="441">
        <f>'Overall Total (2)'!I13</f>
        <v>0</v>
      </c>
      <c r="G12" s="441">
        <f>'Overall Total (2)'!M13+'Overall Total (2)'!O13</f>
        <v>0</v>
      </c>
      <c r="H12" s="441">
        <f>'Overall Total (2)'!P13+'Overall Total (2)'!R13</f>
        <v>0</v>
      </c>
      <c r="I12" s="441">
        <f>'Overall Total (2)'!T13</f>
        <v>0</v>
      </c>
      <c r="J12" s="441">
        <f>'Overall Total (2)'!Y13</f>
        <v>0</v>
      </c>
      <c r="K12" s="435">
        <f t="shared" si="0"/>
        <v>0</v>
      </c>
      <c r="L12" s="435">
        <f t="shared" si="1"/>
        <v>0</v>
      </c>
      <c r="M12" s="16"/>
      <c r="N12" s="16"/>
      <c r="O12" s="16"/>
      <c r="P12" s="16"/>
      <c r="Q12" s="221">
        <f t="shared" si="2"/>
        <v>0</v>
      </c>
      <c r="R12" s="221">
        <f t="shared" si="2"/>
        <v>0</v>
      </c>
    </row>
    <row r="13" spans="2:18" ht="26.1" customHeight="1">
      <c r="B13" s="438" t="s">
        <v>413</v>
      </c>
      <c r="C13" s="441">
        <f>'Overall Total (2)'!B14</f>
        <v>0</v>
      </c>
      <c r="D13" s="441">
        <f>'Overall Total (2)'!E14</f>
        <v>0</v>
      </c>
      <c r="E13" s="441">
        <f>'Overall Total (2)'!G14+'Overall Total (2)'!J14</f>
        <v>0</v>
      </c>
      <c r="F13" s="441">
        <f>'Overall Total (2)'!I14</f>
        <v>0</v>
      </c>
      <c r="G13" s="441">
        <f>'Overall Total (2)'!M14+'Overall Total (2)'!O14</f>
        <v>0</v>
      </c>
      <c r="H13" s="441">
        <f>'Overall Total (2)'!P14+'Overall Total (2)'!R14</f>
        <v>0</v>
      </c>
      <c r="I13" s="441">
        <f>'Overall Total (2)'!T14</f>
        <v>0</v>
      </c>
      <c r="J13" s="441">
        <f>'Overall Total (2)'!Y14</f>
        <v>0</v>
      </c>
      <c r="K13" s="435">
        <f t="shared" si="0"/>
        <v>0</v>
      </c>
      <c r="L13" s="435">
        <f t="shared" si="1"/>
        <v>0</v>
      </c>
      <c r="M13" s="16"/>
      <c r="N13" s="16"/>
      <c r="O13" s="16"/>
      <c r="P13" s="16"/>
      <c r="Q13" s="221">
        <f t="shared" si="2"/>
        <v>0</v>
      </c>
      <c r="R13" s="221">
        <f t="shared" si="2"/>
        <v>0</v>
      </c>
    </row>
    <row r="14" spans="2:18" ht="26.1" customHeight="1">
      <c r="B14" s="438" t="s">
        <v>1234</v>
      </c>
      <c r="C14" s="441">
        <f>'Overall Total (2)'!B15</f>
        <v>0</v>
      </c>
      <c r="D14" s="441">
        <f>'Overall Total (2)'!E15</f>
        <v>0</v>
      </c>
      <c r="E14" s="441">
        <f>'Overall Total (2)'!G15+'Overall Total (2)'!J15</f>
        <v>0</v>
      </c>
      <c r="F14" s="441">
        <f>'Overall Total (2)'!I15</f>
        <v>0</v>
      </c>
      <c r="G14" s="441">
        <f>'Overall Total (2)'!M15+'Overall Total (2)'!O15</f>
        <v>0</v>
      </c>
      <c r="H14" s="441">
        <f>'Overall Total (2)'!P15+'Overall Total (2)'!R15</f>
        <v>0</v>
      </c>
      <c r="I14" s="441">
        <f>'Overall Total (2)'!T15</f>
        <v>0</v>
      </c>
      <c r="J14" s="441">
        <f>'Overall Total (2)'!Y15</f>
        <v>0</v>
      </c>
      <c r="K14" s="435">
        <f t="shared" si="0"/>
        <v>0</v>
      </c>
      <c r="L14" s="435">
        <f t="shared" si="1"/>
        <v>0</v>
      </c>
      <c r="M14" s="16"/>
      <c r="N14" s="16"/>
      <c r="O14" s="16"/>
      <c r="P14" s="16"/>
      <c r="Q14" s="221">
        <f t="shared" si="2"/>
        <v>0</v>
      </c>
      <c r="R14" s="221">
        <f t="shared" si="2"/>
        <v>0</v>
      </c>
    </row>
    <row r="15" spans="2:18" ht="26.1" customHeight="1">
      <c r="B15" s="438" t="s">
        <v>1235</v>
      </c>
      <c r="C15" s="441">
        <f>'Overall Total (2)'!B16</f>
        <v>0</v>
      </c>
      <c r="D15" s="441">
        <f>'Overall Total (2)'!E16</f>
        <v>0</v>
      </c>
      <c r="E15" s="441">
        <f>'Overall Total (2)'!G16+'Overall Total (2)'!J16</f>
        <v>0</v>
      </c>
      <c r="F15" s="441">
        <f>'Overall Total (2)'!I16</f>
        <v>0</v>
      </c>
      <c r="G15" s="441">
        <f>'Overall Total (2)'!M16+'Overall Total (2)'!O16</f>
        <v>0</v>
      </c>
      <c r="H15" s="441">
        <f>'Overall Total (2)'!P16+'Overall Total (2)'!R16</f>
        <v>0</v>
      </c>
      <c r="I15" s="441">
        <f>'Overall Total (2)'!T16</f>
        <v>0</v>
      </c>
      <c r="J15" s="441">
        <f>'Overall Total (2)'!Y16</f>
        <v>0</v>
      </c>
      <c r="K15" s="435">
        <f t="shared" si="0"/>
        <v>0</v>
      </c>
      <c r="L15" s="435">
        <f t="shared" si="1"/>
        <v>0</v>
      </c>
      <c r="M15" s="16"/>
      <c r="N15" s="16"/>
      <c r="O15" s="16"/>
      <c r="P15" s="16"/>
      <c r="Q15" s="221">
        <f t="shared" si="2"/>
        <v>0</v>
      </c>
      <c r="R15" s="221">
        <f t="shared" si="2"/>
        <v>0</v>
      </c>
    </row>
    <row r="16" spans="2:18" ht="26.1" customHeight="1">
      <c r="B16" s="438" t="s">
        <v>480</v>
      </c>
      <c r="C16" s="441">
        <f>'Overall Total (2)'!B17</f>
        <v>0</v>
      </c>
      <c r="D16" s="441">
        <f>'Overall Total (2)'!E17</f>
        <v>0</v>
      </c>
      <c r="E16" s="441">
        <f>'Overall Total (2)'!G17+'Overall Total (2)'!J17</f>
        <v>0</v>
      </c>
      <c r="F16" s="441">
        <f>'Overall Total (2)'!I17</f>
        <v>0</v>
      </c>
      <c r="G16" s="441">
        <f>'Overall Total (2)'!M17+'Overall Total (2)'!O17</f>
        <v>0</v>
      </c>
      <c r="H16" s="441">
        <f>'Overall Total (2)'!P17+'Overall Total (2)'!R17</f>
        <v>0</v>
      </c>
      <c r="I16" s="441">
        <f>'Overall Total (2)'!T17</f>
        <v>0</v>
      </c>
      <c r="J16" s="441">
        <f>'Overall Total (2)'!Y17</f>
        <v>0</v>
      </c>
      <c r="K16" s="435">
        <f t="shared" si="0"/>
        <v>0</v>
      </c>
      <c r="L16" s="435">
        <f t="shared" si="1"/>
        <v>0</v>
      </c>
      <c r="M16" s="16"/>
      <c r="N16" s="16"/>
      <c r="O16" s="16"/>
      <c r="P16" s="16"/>
      <c r="Q16" s="221">
        <f t="shared" si="2"/>
        <v>0</v>
      </c>
      <c r="R16" s="221">
        <f t="shared" si="2"/>
        <v>0</v>
      </c>
    </row>
    <row r="17" spans="1:19" ht="26.1" customHeight="1">
      <c r="A17" s="121" t="s">
        <v>49</v>
      </c>
      <c r="B17" s="438" t="s">
        <v>504</v>
      </c>
      <c r="C17" s="441">
        <f>'Overall Total (2)'!B18</f>
        <v>0</v>
      </c>
      <c r="D17" s="441">
        <f>'Overall Total (2)'!E18</f>
        <v>0</v>
      </c>
      <c r="E17" s="441">
        <f>'Overall Total (2)'!G18+'Overall Total (2)'!J18</f>
        <v>0</v>
      </c>
      <c r="F17" s="441">
        <f>'Overall Total (2)'!I18</f>
        <v>0</v>
      </c>
      <c r="G17" s="441">
        <f>'Overall Total (2)'!M18+'Overall Total (2)'!O18</f>
        <v>0</v>
      </c>
      <c r="H17" s="441">
        <f>'Overall Total (2)'!P18+'Overall Total (2)'!R18</f>
        <v>0</v>
      </c>
      <c r="I17" s="441">
        <f>'Overall Total (2)'!T18</f>
        <v>0</v>
      </c>
      <c r="J17" s="441">
        <f>'Overall Total (2)'!Y18</f>
        <v>0</v>
      </c>
      <c r="K17" s="435">
        <f t="shared" si="0"/>
        <v>0</v>
      </c>
      <c r="L17" s="435">
        <f t="shared" si="1"/>
        <v>0</v>
      </c>
      <c r="M17" s="16"/>
      <c r="N17" s="16"/>
      <c r="O17" s="16"/>
      <c r="P17" s="16"/>
      <c r="Q17" s="221" t="str">
        <f t="shared" si="2"/>
        <v>N/A</v>
      </c>
      <c r="R17" s="221" t="str">
        <f t="shared" si="2"/>
        <v>N/A</v>
      </c>
      <c r="S17" s="351" t="s">
        <v>1318</v>
      </c>
    </row>
    <row r="18" spans="1:19" ht="26.1" customHeight="1">
      <c r="B18" s="438" t="s">
        <v>1236</v>
      </c>
      <c r="C18" s="441">
        <f>'Overall Total (2)'!B19</f>
        <v>0</v>
      </c>
      <c r="D18" s="441">
        <f>'Overall Total (2)'!E19</f>
        <v>0</v>
      </c>
      <c r="E18" s="441">
        <f>'Overall Total (2)'!G19+'Overall Total (2)'!J19</f>
        <v>0</v>
      </c>
      <c r="F18" s="441">
        <f>'Overall Total (2)'!I19</f>
        <v>0</v>
      </c>
      <c r="G18" s="441">
        <f>'Overall Total (2)'!M19+'Overall Total (2)'!O19</f>
        <v>0</v>
      </c>
      <c r="H18" s="441">
        <f>'Overall Total (2)'!P19+'Overall Total (2)'!R19</f>
        <v>0</v>
      </c>
      <c r="I18" s="441">
        <f>'Overall Total (2)'!T19</f>
        <v>0</v>
      </c>
      <c r="J18" s="441">
        <f>'Overall Total (2)'!Y19</f>
        <v>0</v>
      </c>
      <c r="K18" s="435">
        <f t="shared" si="0"/>
        <v>0</v>
      </c>
      <c r="L18" s="435">
        <f t="shared" si="1"/>
        <v>0</v>
      </c>
      <c r="M18" s="16"/>
      <c r="N18" s="16"/>
      <c r="O18" s="16"/>
      <c r="P18" s="16"/>
      <c r="Q18" s="221">
        <f t="shared" si="2"/>
        <v>0</v>
      </c>
      <c r="R18" s="221">
        <f t="shared" si="2"/>
        <v>0</v>
      </c>
    </row>
    <row r="19" spans="1:19" ht="26.1" customHeight="1">
      <c r="A19" s="121" t="s">
        <v>49</v>
      </c>
      <c r="B19" s="438" t="s">
        <v>509</v>
      </c>
      <c r="C19" s="441">
        <f>'Overall Total (2)'!B20</f>
        <v>0</v>
      </c>
      <c r="D19" s="441">
        <f>'Overall Total (2)'!E20</f>
        <v>0</v>
      </c>
      <c r="E19" s="441">
        <f>'Overall Total (2)'!G20+'Overall Total (2)'!J20</f>
        <v>0</v>
      </c>
      <c r="F19" s="441">
        <f>'Overall Total (2)'!I20</f>
        <v>0</v>
      </c>
      <c r="G19" s="441">
        <f>'Overall Total (2)'!M20+'Overall Total (2)'!O20</f>
        <v>0</v>
      </c>
      <c r="H19" s="441">
        <f>'Overall Total (2)'!P20+'Overall Total (2)'!R20</f>
        <v>0</v>
      </c>
      <c r="I19" s="441">
        <f>'Overall Total (2)'!T20</f>
        <v>0</v>
      </c>
      <c r="J19" s="441">
        <f>'Overall Total (2)'!Y20</f>
        <v>0</v>
      </c>
      <c r="K19" s="435">
        <f t="shared" si="0"/>
        <v>0</v>
      </c>
      <c r="L19" s="435">
        <f t="shared" si="1"/>
        <v>0</v>
      </c>
      <c r="M19" s="16"/>
      <c r="N19" s="16"/>
      <c r="O19" s="16"/>
      <c r="P19" s="16"/>
      <c r="Q19" s="221" t="str">
        <f t="shared" si="2"/>
        <v>N/A</v>
      </c>
      <c r="R19" s="221" t="str">
        <f t="shared" si="2"/>
        <v>N/A</v>
      </c>
      <c r="S19" s="351" t="s">
        <v>1319</v>
      </c>
    </row>
    <row r="20" spans="1:19" ht="26.1" customHeight="1">
      <c r="B20" s="438" t="s">
        <v>1239</v>
      </c>
      <c r="C20" s="441">
        <f>'Overall Total (2)'!B23</f>
        <v>0</v>
      </c>
      <c r="D20" s="441">
        <f>'Overall Total (2)'!E23</f>
        <v>0</v>
      </c>
      <c r="E20" s="441">
        <f>'Overall Total (2)'!G23+'Overall Total (2)'!J23</f>
        <v>0</v>
      </c>
      <c r="F20" s="441">
        <f>'Overall Total (2)'!I23</f>
        <v>0</v>
      </c>
      <c r="G20" s="441">
        <f>'Overall Total (2)'!M23+'Overall Total (2)'!O23</f>
        <v>0</v>
      </c>
      <c r="H20" s="441">
        <f>'Overall Total (2)'!P23+'Overall Total (2)'!R23</f>
        <v>0</v>
      </c>
      <c r="I20" s="441">
        <f>'Overall Total (2)'!T23</f>
        <v>0</v>
      </c>
      <c r="J20" s="441">
        <f>'Overall Total (2)'!Y23</f>
        <v>0</v>
      </c>
      <c r="K20" s="435">
        <f t="shared" si="0"/>
        <v>0</v>
      </c>
      <c r="L20" s="435">
        <f t="shared" si="1"/>
        <v>0</v>
      </c>
      <c r="M20" s="16"/>
      <c r="N20" s="16"/>
      <c r="O20" s="16"/>
      <c r="P20" s="16"/>
      <c r="Q20" s="221">
        <f t="shared" si="2"/>
        <v>0</v>
      </c>
      <c r="R20" s="221">
        <f t="shared" si="2"/>
        <v>0</v>
      </c>
    </row>
    <row r="21" spans="1:19" ht="26.1" customHeight="1">
      <c r="B21" s="438" t="s">
        <v>1240</v>
      </c>
      <c r="C21" s="441">
        <f>'Overall Total (2)'!B24</f>
        <v>0</v>
      </c>
      <c r="D21" s="441">
        <f>'Overall Total (2)'!E24</f>
        <v>0</v>
      </c>
      <c r="E21" s="441">
        <f>'Overall Total (2)'!G24+'Overall Total (2)'!J24</f>
        <v>0</v>
      </c>
      <c r="F21" s="441">
        <f>'Overall Total (2)'!I24</f>
        <v>0</v>
      </c>
      <c r="G21" s="441">
        <f>'Overall Total (2)'!M24+'Overall Total (2)'!O24</f>
        <v>0</v>
      </c>
      <c r="H21" s="441">
        <f>'Overall Total (2)'!P24+'Overall Total (2)'!R24</f>
        <v>0</v>
      </c>
      <c r="I21" s="441">
        <f>'Overall Total (2)'!T24</f>
        <v>0</v>
      </c>
      <c r="J21" s="441">
        <f>'Overall Total (2)'!Y24</f>
        <v>0</v>
      </c>
      <c r="K21" s="435">
        <f t="shared" si="0"/>
        <v>0</v>
      </c>
      <c r="L21" s="435">
        <f t="shared" si="1"/>
        <v>0</v>
      </c>
      <c r="M21" s="16"/>
      <c r="N21" s="16"/>
      <c r="O21" s="16"/>
      <c r="P21" s="16"/>
      <c r="Q21" s="221">
        <f t="shared" si="2"/>
        <v>0</v>
      </c>
      <c r="R21" s="221">
        <f t="shared" si="2"/>
        <v>0</v>
      </c>
    </row>
    <row r="22" spans="1:19" ht="26.1" customHeight="1">
      <c r="B22" s="438" t="s">
        <v>574</v>
      </c>
      <c r="C22" s="441">
        <f>'Overall Total (2)'!B25</f>
        <v>0</v>
      </c>
      <c r="D22" s="441">
        <f>'Overall Total (2)'!E25</f>
        <v>0</v>
      </c>
      <c r="E22" s="441">
        <f>'Overall Total (2)'!G25+'Overall Total (2)'!J25</f>
        <v>0</v>
      </c>
      <c r="F22" s="441">
        <f>'Overall Total (2)'!I25</f>
        <v>0</v>
      </c>
      <c r="G22" s="441">
        <f>'Overall Total (2)'!M25+'Overall Total (2)'!O25</f>
        <v>0</v>
      </c>
      <c r="H22" s="441">
        <f>'Overall Total (2)'!P25+'Overall Total (2)'!R25</f>
        <v>0</v>
      </c>
      <c r="I22" s="441">
        <f>'Overall Total (2)'!T25</f>
        <v>0</v>
      </c>
      <c r="J22" s="441">
        <f>'Overall Total (2)'!Y25</f>
        <v>0</v>
      </c>
      <c r="K22" s="435">
        <f t="shared" si="0"/>
        <v>0</v>
      </c>
      <c r="L22" s="435">
        <f t="shared" si="1"/>
        <v>0</v>
      </c>
      <c r="M22" s="16"/>
      <c r="N22" s="16"/>
      <c r="O22" s="16"/>
      <c r="P22" s="16"/>
      <c r="Q22" s="221">
        <f t="shared" si="2"/>
        <v>0</v>
      </c>
      <c r="R22" s="221">
        <f t="shared" si="2"/>
        <v>0</v>
      </c>
    </row>
    <row r="23" spans="1:19" ht="26.1" customHeight="1">
      <c r="B23" s="438" t="s">
        <v>578</v>
      </c>
      <c r="C23" s="441">
        <f>'Overall Total (2)'!B26</f>
        <v>0</v>
      </c>
      <c r="D23" s="441">
        <f>'Overall Total (2)'!E26</f>
        <v>0</v>
      </c>
      <c r="E23" s="441">
        <f>'Overall Total (2)'!G26+'Overall Total (2)'!J26</f>
        <v>0</v>
      </c>
      <c r="F23" s="441">
        <f>'Overall Total (2)'!I26</f>
        <v>0</v>
      </c>
      <c r="G23" s="441">
        <f>'Overall Total (2)'!M26+'Overall Total (2)'!O26</f>
        <v>0</v>
      </c>
      <c r="H23" s="441">
        <f>'Overall Total (2)'!P26+'Overall Total (2)'!R26</f>
        <v>0</v>
      </c>
      <c r="I23" s="441">
        <f>'Overall Total (2)'!T26</f>
        <v>0</v>
      </c>
      <c r="J23" s="441">
        <f>'Overall Total (2)'!Y26</f>
        <v>0</v>
      </c>
      <c r="K23" s="435">
        <f t="shared" si="0"/>
        <v>0</v>
      </c>
      <c r="L23" s="435">
        <f t="shared" si="1"/>
        <v>0</v>
      </c>
      <c r="M23" s="16"/>
      <c r="N23" s="16"/>
      <c r="O23" s="16"/>
      <c r="P23" s="16"/>
      <c r="Q23" s="221">
        <f t="shared" si="2"/>
        <v>0</v>
      </c>
      <c r="R23" s="221">
        <f t="shared" si="2"/>
        <v>0</v>
      </c>
    </row>
    <row r="24" spans="1:19" ht="26.1" customHeight="1">
      <c r="B24" s="438" t="s">
        <v>584</v>
      </c>
      <c r="C24" s="441">
        <f>'Overall Total (2)'!B28</f>
        <v>0</v>
      </c>
      <c r="D24" s="441">
        <f>'Overall Total (2)'!E28</f>
        <v>0</v>
      </c>
      <c r="E24" s="441">
        <f>'Overall Total (2)'!G28+'Overall Total (2)'!J28</f>
        <v>0</v>
      </c>
      <c r="F24" s="441">
        <f>'Overall Total (2)'!I28</f>
        <v>0</v>
      </c>
      <c r="G24" s="441">
        <f>'Overall Total (2)'!M28+'Overall Total (2)'!O28</f>
        <v>0</v>
      </c>
      <c r="H24" s="441">
        <f>'Overall Total (2)'!P28+'Overall Total (2)'!R28</f>
        <v>0</v>
      </c>
      <c r="I24" s="441">
        <f>'Overall Total (2)'!T28</f>
        <v>0</v>
      </c>
      <c r="J24" s="441">
        <f>'Overall Total (2)'!Y28</f>
        <v>0</v>
      </c>
      <c r="K24" s="435">
        <f t="shared" si="0"/>
        <v>0</v>
      </c>
      <c r="L24" s="435">
        <f t="shared" si="1"/>
        <v>0</v>
      </c>
      <c r="M24" s="16"/>
      <c r="N24" s="16"/>
      <c r="O24" s="16"/>
      <c r="P24" s="16"/>
      <c r="Q24" s="221">
        <f t="shared" si="2"/>
        <v>0</v>
      </c>
      <c r="R24" s="221">
        <f t="shared" si="2"/>
        <v>0</v>
      </c>
    </row>
    <row r="25" spans="1:19" ht="26.1" customHeight="1">
      <c r="A25" s="121" t="s">
        <v>1320</v>
      </c>
      <c r="B25" s="438" t="s">
        <v>1241</v>
      </c>
      <c r="C25" s="441">
        <f>'Overall Total (2)'!B29</f>
        <v>0</v>
      </c>
      <c r="D25" s="441">
        <f>'Overall Total (2)'!E29</f>
        <v>0</v>
      </c>
      <c r="E25" s="441">
        <f>'Overall Total (2)'!G29+'Overall Total (2)'!J29</f>
        <v>0</v>
      </c>
      <c r="F25" s="441">
        <f>'Overall Total (2)'!I29</f>
        <v>0</v>
      </c>
      <c r="G25" s="441">
        <f>'Overall Total (2)'!M29+'Overall Total (2)'!O29</f>
        <v>0</v>
      </c>
      <c r="H25" s="441">
        <f>'Overall Total (2)'!P29+'Overall Total (2)'!R29</f>
        <v>0</v>
      </c>
      <c r="I25" s="441">
        <f>'Overall Total (2)'!T29</f>
        <v>0</v>
      </c>
      <c r="J25" s="441">
        <f>'Overall Total (2)'!Y29</f>
        <v>0</v>
      </c>
      <c r="K25" s="435">
        <f>C25+D25+E25+G25+H25+I25+J25</f>
        <v>0</v>
      </c>
      <c r="L25" s="435">
        <f>C25+D25+E25+F25+G25+H25+I25+J25</f>
        <v>0</v>
      </c>
      <c r="M25" s="16"/>
      <c r="N25" s="16"/>
      <c r="O25" s="16"/>
      <c r="P25" s="16"/>
      <c r="Q25" s="221">
        <f t="shared" si="2"/>
        <v>0</v>
      </c>
      <c r="R25" s="221">
        <f t="shared" si="2"/>
        <v>0</v>
      </c>
      <c r="S25" s="351" t="s">
        <v>1321</v>
      </c>
    </row>
    <row r="26" spans="1:19" ht="26.1" customHeight="1">
      <c r="A26" s="121" t="s">
        <v>1320</v>
      </c>
      <c r="B26" s="438" t="s">
        <v>592</v>
      </c>
      <c r="C26" s="441">
        <f>'Overall Total (2)'!B30</f>
        <v>0</v>
      </c>
      <c r="D26" s="441">
        <f>'Overall Total (2)'!E30</f>
        <v>0</v>
      </c>
      <c r="E26" s="441">
        <f>'Overall Total (2)'!G30+'Overall Total (2)'!J30</f>
        <v>0</v>
      </c>
      <c r="F26" s="441">
        <f>'Overall Total (2)'!I30</f>
        <v>0</v>
      </c>
      <c r="G26" s="441">
        <f>'Overall Total (2)'!M30+'Overall Total (2)'!O30</f>
        <v>0</v>
      </c>
      <c r="H26" s="441">
        <f>'Overall Total (2)'!P30+'Overall Total (2)'!R30</f>
        <v>0</v>
      </c>
      <c r="I26" s="441">
        <f>'Overall Total (2)'!T30</f>
        <v>0</v>
      </c>
      <c r="J26" s="441">
        <f>'Overall Total (2)'!Y30</f>
        <v>0</v>
      </c>
      <c r="K26" s="435">
        <f>C26+D26+E26+G26+H26+I26+J26</f>
        <v>0</v>
      </c>
      <c r="L26" s="435">
        <f>C26+D26+E26+F26+G26+H26+I26+J26</f>
        <v>0</v>
      </c>
      <c r="M26" s="16"/>
      <c r="N26" s="16"/>
      <c r="O26" s="16"/>
      <c r="P26" s="16"/>
      <c r="Q26" s="221">
        <f t="shared" si="2"/>
        <v>0</v>
      </c>
      <c r="R26" s="221">
        <f t="shared" si="2"/>
        <v>0</v>
      </c>
      <c r="S26" s="351" t="s">
        <v>1321</v>
      </c>
    </row>
    <row r="27" spans="1:19" ht="26.1" customHeight="1">
      <c r="B27" s="438" t="s">
        <v>1100</v>
      </c>
      <c r="C27" s="441">
        <f>'Overall Total (2)'!B31</f>
        <v>0</v>
      </c>
      <c r="D27" s="441">
        <f>'Overall Total (2)'!E31</f>
        <v>0</v>
      </c>
      <c r="E27" s="441">
        <f>'Overall Total (2)'!G31+'Overall Total (2)'!J31</f>
        <v>0</v>
      </c>
      <c r="F27" s="441">
        <f>'Overall Total (2)'!I31</f>
        <v>0</v>
      </c>
      <c r="G27" s="441">
        <f>'Overall Total (2)'!M31+'Overall Total (2)'!O31</f>
        <v>0</v>
      </c>
      <c r="H27" s="441">
        <f>'Overall Total (2)'!P31+'Overall Total (2)'!R31</f>
        <v>0</v>
      </c>
      <c r="I27" s="441">
        <f>'Overall Total (2)'!T31</f>
        <v>0</v>
      </c>
      <c r="J27" s="441">
        <f>'Overall Total (2)'!Y31</f>
        <v>0</v>
      </c>
      <c r="K27" s="435">
        <f t="shared" si="0"/>
        <v>0</v>
      </c>
      <c r="L27" s="435">
        <f t="shared" si="1"/>
        <v>0</v>
      </c>
      <c r="M27" s="16"/>
      <c r="N27" s="16"/>
      <c r="O27" s="16"/>
      <c r="P27" s="16"/>
      <c r="Q27" s="221">
        <f t="shared" si="2"/>
        <v>0</v>
      </c>
      <c r="R27" s="221">
        <f t="shared" si="2"/>
        <v>0</v>
      </c>
    </row>
    <row r="28" spans="1:19" ht="26.1" customHeight="1">
      <c r="B28" s="438" t="s">
        <v>1237</v>
      </c>
      <c r="C28" s="441">
        <f>'Overall Total (2)'!B21</f>
        <v>0</v>
      </c>
      <c r="D28" s="441">
        <f>'Overall Total (2)'!E21</f>
        <v>0</v>
      </c>
      <c r="E28" s="441">
        <f>'Overall Total (2)'!G21+'Overall Total (2)'!J21</f>
        <v>0</v>
      </c>
      <c r="F28" s="441">
        <f>'Overall Total (2)'!I21</f>
        <v>0</v>
      </c>
      <c r="G28" s="441">
        <f>'Overall Total (2)'!M21+'Overall Total (2)'!O21</f>
        <v>0</v>
      </c>
      <c r="H28" s="441">
        <f>'Overall Total (2)'!P21+'Overall Total (2)'!R21</f>
        <v>0</v>
      </c>
      <c r="I28" s="441">
        <f>'Overall Total (2)'!T21</f>
        <v>0</v>
      </c>
      <c r="J28" s="441">
        <f>'Overall Total (2)'!Y21</f>
        <v>0</v>
      </c>
      <c r="K28" s="435">
        <f>C28+D28+E28+G28+H28+I28+J28</f>
        <v>0</v>
      </c>
      <c r="L28" s="435">
        <f>C28+D28+E28+F28+G28+H28+I28+J28</f>
        <v>0</v>
      </c>
      <c r="M28" s="16"/>
      <c r="N28" s="16"/>
      <c r="O28" s="16"/>
      <c r="P28" s="16"/>
      <c r="Q28" s="221">
        <f>IF($A28="w","N/A",IF(AND($L28=0,M28=0,O28=0),0,IF(AND($L28=0,(M28+O28)&gt;0),"Error-No Expenses",IF(AND($L28&gt;0,(M28+O28)=0),"Error-No Services",($L28/(M28+O28))))))</f>
        <v>0</v>
      </c>
      <c r="R28" s="221">
        <f>IF($A28="w","N/A",IF(AND($L28=0,N28=0,P28=0),0,IF(AND($L28=0,(N28+P28)&gt;0),"Error-No Expenses",IF(AND($L28&gt;0,(N28+P28)=0),"Error-No Services",($L28/(N28+P28))))))</f>
        <v>0</v>
      </c>
    </row>
    <row r="29" spans="1:19" ht="26.1" customHeight="1">
      <c r="B29" s="438" t="s">
        <v>1238</v>
      </c>
      <c r="C29" s="441">
        <f>'Overall Total (2)'!B22</f>
        <v>0</v>
      </c>
      <c r="D29" s="441">
        <f>'Overall Total (2)'!E22</f>
        <v>0</v>
      </c>
      <c r="E29" s="441">
        <f>'Overall Total (2)'!G22+'Overall Total (2)'!J22</f>
        <v>0</v>
      </c>
      <c r="F29" s="441">
        <f>'Overall Total (2)'!I22</f>
        <v>0</v>
      </c>
      <c r="G29" s="441">
        <f>'Overall Total (2)'!M22+'Overall Total (2)'!O22</f>
        <v>0</v>
      </c>
      <c r="H29" s="441">
        <f>'Overall Total (2)'!P22+'Overall Total (2)'!R22</f>
        <v>0</v>
      </c>
      <c r="I29" s="441">
        <f>'Overall Total (2)'!T22</f>
        <v>0</v>
      </c>
      <c r="J29" s="441">
        <f>'Overall Total (2)'!Y22</f>
        <v>0</v>
      </c>
      <c r="K29" s="435">
        <f>C29+D29+E29+G29+H29+I29+J29</f>
        <v>0</v>
      </c>
      <c r="L29" s="435">
        <f>C29+D29+E29+F29+G29+H29+I29+J29</f>
        <v>0</v>
      </c>
      <c r="M29" s="16"/>
      <c r="N29" s="16"/>
      <c r="O29" s="16"/>
      <c r="P29" s="16"/>
      <c r="Q29" s="221">
        <f>IF($A29="w","N/A",IF(AND($L29=0,M29=0,O29=0),0,IF(AND($L29=0,(M29+O29)&gt;0),"Error-No Expenses",IF(AND($L29&gt;0,(M29+O29)=0),"Error-No Services",($L29/(M29+O29))))))</f>
        <v>0</v>
      </c>
      <c r="R29" s="221">
        <f>IF($A29="w","N/A",IF(AND($L29=0,N29=0,P29=0),0,IF(AND($L29=0,(N29+P29)&gt;0),"Error-No Expenses",IF(AND($L29&gt;0,(N29+P29)=0),"Error-No Services",($L29/(N29+P29))))))</f>
        <v>0</v>
      </c>
    </row>
    <row r="30" spans="1:19" ht="26.1" customHeight="1">
      <c r="B30" s="438" t="s">
        <v>750</v>
      </c>
      <c r="C30" s="441">
        <f>'Overall Total (2)'!B32</f>
        <v>0</v>
      </c>
      <c r="D30" s="441">
        <f>'Overall Total (2)'!E32</f>
        <v>0</v>
      </c>
      <c r="E30" s="441">
        <f>'Overall Total (2)'!G32+'Overall Total (2)'!J32</f>
        <v>0</v>
      </c>
      <c r="F30" s="441">
        <f>'Overall Total (2)'!I32</f>
        <v>0</v>
      </c>
      <c r="G30" s="441">
        <f>'Overall Total (2)'!M32+'Overall Total (2)'!O32</f>
        <v>0</v>
      </c>
      <c r="H30" s="441">
        <f>'Overall Total (2)'!P32+'Overall Total (2)'!R32</f>
        <v>0</v>
      </c>
      <c r="I30" s="441">
        <f>'Overall Total (2)'!T32</f>
        <v>0</v>
      </c>
      <c r="J30" s="441">
        <f>'Overall Total (2)'!Y32</f>
        <v>0</v>
      </c>
      <c r="K30" s="435">
        <f t="shared" si="0"/>
        <v>0</v>
      </c>
      <c r="L30" s="435">
        <f t="shared" si="1"/>
        <v>0</v>
      </c>
      <c r="M30" s="16"/>
      <c r="N30" s="16"/>
      <c r="O30" s="16"/>
      <c r="P30" s="16"/>
      <c r="Q30" s="221">
        <f t="shared" si="2"/>
        <v>0</v>
      </c>
      <c r="R30" s="221">
        <f t="shared" si="2"/>
        <v>0</v>
      </c>
    </row>
    <row r="31" spans="1:19" ht="26.1" customHeight="1">
      <c r="B31" s="438" t="s">
        <v>767</v>
      </c>
      <c r="C31" s="441">
        <f>'Overall Total (2)'!B34</f>
        <v>0</v>
      </c>
      <c r="D31" s="441">
        <f>'Overall Total (2)'!E34</f>
        <v>0</v>
      </c>
      <c r="E31" s="441">
        <f>'Overall Total (2)'!G34+'Overall Total (2)'!J34</f>
        <v>0</v>
      </c>
      <c r="F31" s="441">
        <f>'Overall Total (2)'!I34</f>
        <v>0</v>
      </c>
      <c r="G31" s="441">
        <f>'Overall Total (2)'!M34+'Overall Total (2)'!O34</f>
        <v>0</v>
      </c>
      <c r="H31" s="441">
        <f>'Overall Total (2)'!P34+'Overall Total (2)'!R34</f>
        <v>0</v>
      </c>
      <c r="I31" s="441">
        <f>'Overall Total (2)'!T34</f>
        <v>0</v>
      </c>
      <c r="J31" s="441">
        <f>'Overall Total (2)'!Y34</f>
        <v>0</v>
      </c>
      <c r="K31" s="435">
        <f t="shared" si="0"/>
        <v>0</v>
      </c>
      <c r="L31" s="435">
        <f t="shared" si="1"/>
        <v>0</v>
      </c>
      <c r="M31" s="16"/>
      <c r="N31" s="16"/>
      <c r="O31" s="16"/>
      <c r="P31" s="16"/>
      <c r="Q31" s="221">
        <f t="shared" si="2"/>
        <v>0</v>
      </c>
      <c r="R31" s="221">
        <f t="shared" si="2"/>
        <v>0</v>
      </c>
    </row>
    <row r="32" spans="1:19" ht="26.1" customHeight="1">
      <c r="B32" s="438" t="s">
        <v>771</v>
      </c>
      <c r="C32" s="441">
        <f>'Overall Total (2)'!B35</f>
        <v>0</v>
      </c>
      <c r="D32" s="441">
        <f>'Overall Total (2)'!E35</f>
        <v>0</v>
      </c>
      <c r="E32" s="441">
        <f>'Overall Total (2)'!G35+'Overall Total (2)'!J35</f>
        <v>0</v>
      </c>
      <c r="F32" s="441">
        <f>'Overall Total (2)'!I35</f>
        <v>0</v>
      </c>
      <c r="G32" s="441">
        <f>'Overall Total (2)'!M35+'Overall Total (2)'!O35</f>
        <v>0</v>
      </c>
      <c r="H32" s="441">
        <f>'Overall Total (2)'!P35+'Overall Total (2)'!R35</f>
        <v>0</v>
      </c>
      <c r="I32" s="441">
        <f>'Overall Total (2)'!T35</f>
        <v>0</v>
      </c>
      <c r="J32" s="441">
        <f>'Overall Total (2)'!Y35</f>
        <v>0</v>
      </c>
      <c r="K32" s="435">
        <f t="shared" si="0"/>
        <v>0</v>
      </c>
      <c r="L32" s="435">
        <f t="shared" si="1"/>
        <v>0</v>
      </c>
      <c r="M32" s="16"/>
      <c r="N32" s="16"/>
      <c r="O32" s="16"/>
      <c r="P32" s="16"/>
      <c r="Q32" s="221">
        <f t="shared" si="2"/>
        <v>0</v>
      </c>
      <c r="R32" s="221">
        <f t="shared" si="2"/>
        <v>0</v>
      </c>
    </row>
    <row r="33" spans="1:19" ht="26.1" customHeight="1">
      <c r="B33" s="438" t="s">
        <v>773</v>
      </c>
      <c r="C33" s="441">
        <f>'Overall Total (2)'!B36</f>
        <v>0</v>
      </c>
      <c r="D33" s="441">
        <f>'Overall Total (2)'!E36</f>
        <v>0</v>
      </c>
      <c r="E33" s="441">
        <f>'Overall Total (2)'!G36+'Overall Total (2)'!J36</f>
        <v>0</v>
      </c>
      <c r="F33" s="441">
        <f>'Overall Total (2)'!I36</f>
        <v>0</v>
      </c>
      <c r="G33" s="441">
        <f>'Overall Total (2)'!M36+'Overall Total (2)'!O36</f>
        <v>0</v>
      </c>
      <c r="H33" s="441">
        <f>'Overall Total (2)'!P36+'Overall Total (2)'!R36</f>
        <v>0</v>
      </c>
      <c r="I33" s="441">
        <f>'Overall Total (2)'!T36</f>
        <v>0</v>
      </c>
      <c r="J33" s="441">
        <f>'Overall Total (2)'!Y36</f>
        <v>0</v>
      </c>
      <c r="K33" s="435">
        <f t="shared" si="0"/>
        <v>0</v>
      </c>
      <c r="L33" s="435">
        <f t="shared" si="1"/>
        <v>0</v>
      </c>
      <c r="M33" s="16"/>
      <c r="N33" s="16"/>
      <c r="O33" s="16"/>
      <c r="P33" s="16"/>
      <c r="Q33" s="221">
        <f t="shared" si="2"/>
        <v>0</v>
      </c>
      <c r="R33" s="221">
        <f t="shared" si="2"/>
        <v>0</v>
      </c>
    </row>
    <row r="34" spans="1:19" ht="26.1" customHeight="1">
      <c r="B34" s="438" t="s">
        <v>1243</v>
      </c>
      <c r="C34" s="441">
        <f>'Overall Total (2)'!B37</f>
        <v>0</v>
      </c>
      <c r="D34" s="441">
        <f>'Overall Total (2)'!E37</f>
        <v>0</v>
      </c>
      <c r="E34" s="441">
        <f>'Overall Total (2)'!G37+'Overall Total (2)'!J37</f>
        <v>0</v>
      </c>
      <c r="F34" s="441">
        <f>'Overall Total (2)'!I37</f>
        <v>0</v>
      </c>
      <c r="G34" s="441">
        <f>'Overall Total (2)'!M37+'Overall Total (2)'!O37</f>
        <v>0</v>
      </c>
      <c r="H34" s="441">
        <f>'Overall Total (2)'!P37+'Overall Total (2)'!R37</f>
        <v>0</v>
      </c>
      <c r="I34" s="441">
        <f>'Overall Total (2)'!T37</f>
        <v>0</v>
      </c>
      <c r="J34" s="441">
        <f>'Overall Total (2)'!Y37</f>
        <v>0</v>
      </c>
      <c r="K34" s="435">
        <f>C34+D34+E34+G34+H34+I34+J34</f>
        <v>0</v>
      </c>
      <c r="L34" s="435">
        <f>C34+D34+E34+F34+G34+H34+I34+J34</f>
        <v>0</v>
      </c>
      <c r="M34" s="16"/>
      <c r="N34" s="16"/>
      <c r="O34" s="16"/>
      <c r="P34" s="16"/>
      <c r="Q34" s="221">
        <f t="shared" si="2"/>
        <v>0</v>
      </c>
      <c r="R34" s="221">
        <f t="shared" si="2"/>
        <v>0</v>
      </c>
    </row>
    <row r="35" spans="1:19" ht="26.1" customHeight="1">
      <c r="B35" s="438" t="s">
        <v>799</v>
      </c>
      <c r="C35" s="441">
        <f>'Overall Total (2)'!B27</f>
        <v>0</v>
      </c>
      <c r="D35" s="441">
        <f>'Overall Total (2)'!E27</f>
        <v>0</v>
      </c>
      <c r="E35" s="441">
        <f>'Overall Total (2)'!G27+'Overall Total (2)'!J27</f>
        <v>0</v>
      </c>
      <c r="F35" s="441">
        <f>'Overall Total (2)'!I27</f>
        <v>0</v>
      </c>
      <c r="G35" s="441">
        <f>'Overall Total (2)'!M27+'Overall Total (2)'!O27</f>
        <v>0</v>
      </c>
      <c r="H35" s="441">
        <f>'Overall Total (2)'!P27+'Overall Total (2)'!R27</f>
        <v>0</v>
      </c>
      <c r="I35" s="441">
        <f>'Overall Total (2)'!T27</f>
        <v>0</v>
      </c>
      <c r="J35" s="441">
        <f>'Overall Total (2)'!Y27</f>
        <v>0</v>
      </c>
      <c r="K35" s="435">
        <f>C35+D35+E35+G35+H35+I35+J35</f>
        <v>0</v>
      </c>
      <c r="L35" s="435">
        <f>C35+D35+E35+F35+G35+H35+I35+J35</f>
        <v>0</v>
      </c>
      <c r="M35" s="16"/>
      <c r="N35" s="16"/>
      <c r="O35" s="16"/>
      <c r="P35" s="16"/>
      <c r="Q35" s="221">
        <f>IF($A35="w","N/A",IF(AND($L35=0,M35=0,O35=0),0,IF(AND($L35=0,(M35+O35)&gt;0),"Error-No Expenses",IF(AND($L35&gt;0,(M35+O35)=0),"Error-No Services",($L35/(M35+O35))))))</f>
        <v>0</v>
      </c>
      <c r="R35" s="221">
        <f>IF($A35="w","N/A",IF(AND($L35=0,N35=0,P35=0),0,IF(AND($L35=0,(N35+P35)&gt;0),"Error-No Expenses",IF(AND($L35&gt;0,(N35+P35)=0),"Error-No Services",($L35/(N35+P35))))))</f>
        <v>0</v>
      </c>
    </row>
    <row r="36" spans="1:19" ht="26.1" customHeight="1">
      <c r="B36" s="438" t="s">
        <v>1244</v>
      </c>
      <c r="C36" s="441">
        <f>'Overall Total (2)'!B38</f>
        <v>0</v>
      </c>
      <c r="D36" s="441">
        <f>'Overall Total (2)'!E38</f>
        <v>0</v>
      </c>
      <c r="E36" s="441">
        <f>'Overall Total (2)'!G38+'Overall Total (2)'!J38</f>
        <v>0</v>
      </c>
      <c r="F36" s="441">
        <f>'Overall Total (2)'!I38</f>
        <v>0</v>
      </c>
      <c r="G36" s="441">
        <f>'Overall Total (2)'!M38+'Overall Total (2)'!O38</f>
        <v>0</v>
      </c>
      <c r="H36" s="441">
        <f>'Overall Total (2)'!P38+'Overall Total (2)'!R38</f>
        <v>0</v>
      </c>
      <c r="I36" s="441">
        <f>'Overall Total (2)'!T38</f>
        <v>0</v>
      </c>
      <c r="J36" s="441">
        <f>'Overall Total (2)'!Y38</f>
        <v>0</v>
      </c>
      <c r="K36" s="435">
        <f t="shared" si="0"/>
        <v>0</v>
      </c>
      <c r="L36" s="435">
        <f t="shared" si="1"/>
        <v>0</v>
      </c>
      <c r="M36" s="16"/>
      <c r="N36" s="16"/>
      <c r="O36" s="16"/>
      <c r="P36" s="16"/>
      <c r="Q36" s="221">
        <f t="shared" si="2"/>
        <v>0</v>
      </c>
      <c r="R36" s="221">
        <f t="shared" si="2"/>
        <v>0</v>
      </c>
    </row>
    <row r="37" spans="1:19" ht="26.1" customHeight="1">
      <c r="B37" s="439" t="s">
        <v>844</v>
      </c>
      <c r="C37" s="442">
        <f>'Overall Total (2)'!B39</f>
        <v>0</v>
      </c>
      <c r="D37" s="442">
        <f>'Overall Total (2)'!E39</f>
        <v>0</v>
      </c>
      <c r="E37" s="442">
        <f>'Overall Total (2)'!G39+'Overall Total (2)'!J39</f>
        <v>0</v>
      </c>
      <c r="F37" s="442">
        <f>'Overall Total (2)'!I39</f>
        <v>0</v>
      </c>
      <c r="G37" s="442">
        <f>'Overall Total (2)'!M39+'Overall Total (2)'!O39</f>
        <v>0</v>
      </c>
      <c r="H37" s="442">
        <f>'Overall Total (2)'!P39+'Overall Total (2)'!R39</f>
        <v>0</v>
      </c>
      <c r="I37" s="442">
        <f>'Overall Total (2)'!T39</f>
        <v>0</v>
      </c>
      <c r="J37" s="442">
        <f>'Overall Total (2)'!Y39</f>
        <v>0</v>
      </c>
      <c r="K37" s="435">
        <f t="shared" si="0"/>
        <v>0</v>
      </c>
      <c r="L37" s="435">
        <f t="shared" si="1"/>
        <v>0</v>
      </c>
      <c r="M37" s="16"/>
      <c r="N37" s="16"/>
      <c r="O37" s="16"/>
      <c r="P37" s="16"/>
      <c r="Q37" s="221">
        <f t="shared" si="2"/>
        <v>0</v>
      </c>
      <c r="R37" s="221">
        <f t="shared" si="2"/>
        <v>0</v>
      </c>
    </row>
    <row r="38" spans="1:19" ht="26.1" customHeight="1">
      <c r="B38" s="439" t="s">
        <v>849</v>
      </c>
      <c r="C38" s="442">
        <f>'Overall Total (2)'!B40</f>
        <v>0</v>
      </c>
      <c r="D38" s="442">
        <f>'Overall Total (2)'!E40</f>
        <v>0</v>
      </c>
      <c r="E38" s="442">
        <f>'Overall Total (2)'!G40+'Overall Total (2)'!J40</f>
        <v>0</v>
      </c>
      <c r="F38" s="442">
        <f>'Overall Total (2)'!I40</f>
        <v>0</v>
      </c>
      <c r="G38" s="442">
        <f>'Overall Total (2)'!M40+'Overall Total (2)'!O40</f>
        <v>0</v>
      </c>
      <c r="H38" s="442">
        <f>'Overall Total (2)'!P40+'Overall Total (2)'!R40</f>
        <v>0</v>
      </c>
      <c r="I38" s="442">
        <f>'Overall Total (2)'!T40</f>
        <v>0</v>
      </c>
      <c r="J38" s="442">
        <f>'Overall Total (2)'!Y40</f>
        <v>0</v>
      </c>
      <c r="K38" s="435">
        <f t="shared" si="0"/>
        <v>0</v>
      </c>
      <c r="L38" s="435">
        <f t="shared" si="1"/>
        <v>0</v>
      </c>
      <c r="M38" s="16"/>
      <c r="N38" s="16"/>
      <c r="O38" s="16"/>
      <c r="P38" s="16"/>
      <c r="Q38" s="221">
        <f t="shared" si="2"/>
        <v>0</v>
      </c>
      <c r="R38" s="221">
        <f t="shared" si="2"/>
        <v>0</v>
      </c>
    </row>
    <row r="39" spans="1:19" ht="26.1" customHeight="1">
      <c r="B39" s="439" t="s">
        <v>859</v>
      </c>
      <c r="C39" s="442">
        <f>'Overall Total (2)'!B41</f>
        <v>0</v>
      </c>
      <c r="D39" s="442">
        <f>'Overall Total (2)'!E41</f>
        <v>0</v>
      </c>
      <c r="E39" s="442">
        <f>'Overall Total (2)'!G41+'Overall Total (2)'!J41</f>
        <v>0</v>
      </c>
      <c r="F39" s="442">
        <f>'Overall Total (2)'!I41</f>
        <v>0</v>
      </c>
      <c r="G39" s="442">
        <f>'Overall Total (2)'!M41+'Overall Total (2)'!O41</f>
        <v>0</v>
      </c>
      <c r="H39" s="442">
        <f>'Overall Total (2)'!P41+'Overall Total (2)'!R41</f>
        <v>0</v>
      </c>
      <c r="I39" s="442">
        <f>'Overall Total (2)'!T41</f>
        <v>0</v>
      </c>
      <c r="J39" s="442">
        <f>'Overall Total (2)'!Y41</f>
        <v>0</v>
      </c>
      <c r="K39" s="435">
        <f t="shared" si="0"/>
        <v>0</v>
      </c>
      <c r="L39" s="435">
        <f t="shared" si="1"/>
        <v>0</v>
      </c>
      <c r="M39" s="16"/>
      <c r="N39" s="16"/>
      <c r="O39" s="16"/>
      <c r="P39" s="16"/>
      <c r="Q39" s="221">
        <f t="shared" si="2"/>
        <v>0</v>
      </c>
      <c r="R39" s="221">
        <f t="shared" si="2"/>
        <v>0</v>
      </c>
    </row>
    <row r="40" spans="1:19" ht="26.1" customHeight="1">
      <c r="B40" s="439" t="s">
        <v>871</v>
      </c>
      <c r="C40" s="442">
        <f>'Overall Total (2)'!B42</f>
        <v>0</v>
      </c>
      <c r="D40" s="442">
        <f>'Overall Total (2)'!E42</f>
        <v>0</v>
      </c>
      <c r="E40" s="442">
        <f>'Overall Total (2)'!G42+'Overall Total (2)'!J42</f>
        <v>0</v>
      </c>
      <c r="F40" s="442">
        <f>'Overall Total (2)'!I42</f>
        <v>0</v>
      </c>
      <c r="G40" s="442">
        <f>'Overall Total (2)'!M42+'Overall Total (2)'!O42</f>
        <v>0</v>
      </c>
      <c r="H40" s="442">
        <f>'Overall Total (2)'!P42+'Overall Total (2)'!R42</f>
        <v>0</v>
      </c>
      <c r="I40" s="442">
        <f>'Overall Total (2)'!T42</f>
        <v>0</v>
      </c>
      <c r="J40" s="442">
        <f>'Overall Total (2)'!Y42</f>
        <v>0</v>
      </c>
      <c r="K40" s="435">
        <f t="shared" si="0"/>
        <v>0</v>
      </c>
      <c r="L40" s="435">
        <f t="shared" si="1"/>
        <v>0</v>
      </c>
      <c r="M40" s="16"/>
      <c r="N40" s="16"/>
      <c r="O40" s="16"/>
      <c r="P40" s="16"/>
      <c r="Q40" s="221">
        <f t="shared" si="2"/>
        <v>0</v>
      </c>
      <c r="R40" s="221">
        <f t="shared" si="2"/>
        <v>0</v>
      </c>
    </row>
    <row r="41" spans="1:19" ht="26.1" customHeight="1">
      <c r="B41" s="439" t="s">
        <v>1245</v>
      </c>
      <c r="C41" s="442">
        <f>'Overall Total (2)'!B43</f>
        <v>0</v>
      </c>
      <c r="D41" s="442">
        <f>'Overall Total (2)'!E43</f>
        <v>0</v>
      </c>
      <c r="E41" s="442">
        <f>'Overall Total (2)'!G43+'Overall Total (2)'!J43</f>
        <v>0</v>
      </c>
      <c r="F41" s="442">
        <f>'Overall Total (2)'!I43</f>
        <v>0</v>
      </c>
      <c r="G41" s="442">
        <f>'Overall Total (2)'!M43+'Overall Total (2)'!O43</f>
        <v>0</v>
      </c>
      <c r="H41" s="442">
        <f>'Overall Total (2)'!P43+'Overall Total (2)'!R43</f>
        <v>0</v>
      </c>
      <c r="I41" s="442">
        <f>'Overall Total (2)'!T43</f>
        <v>0</v>
      </c>
      <c r="J41" s="442">
        <f>'Overall Total (2)'!Y43</f>
        <v>0</v>
      </c>
      <c r="K41" s="435">
        <f t="shared" si="0"/>
        <v>0</v>
      </c>
      <c r="L41" s="435">
        <f t="shared" si="1"/>
        <v>0</v>
      </c>
      <c r="M41" s="16"/>
      <c r="N41" s="16"/>
      <c r="O41" s="16"/>
      <c r="P41" s="16"/>
      <c r="Q41" s="221">
        <f t="shared" si="2"/>
        <v>0</v>
      </c>
      <c r="R41" s="221">
        <f t="shared" si="2"/>
        <v>0</v>
      </c>
    </row>
    <row r="42" spans="1:19" ht="26.1" customHeight="1">
      <c r="B42" s="439" t="s">
        <v>1246</v>
      </c>
      <c r="C42" s="442">
        <f>'Overall Total (2)'!B44</f>
        <v>0</v>
      </c>
      <c r="D42" s="442">
        <f>'Overall Total (2)'!E44</f>
        <v>0</v>
      </c>
      <c r="E42" s="442">
        <f>'Overall Total (2)'!G44+'Overall Total (2)'!J44</f>
        <v>0</v>
      </c>
      <c r="F42" s="442">
        <f>'Overall Total (2)'!I44</f>
        <v>0</v>
      </c>
      <c r="G42" s="442">
        <f>'Overall Total (2)'!M44+'Overall Total (2)'!O44</f>
        <v>0</v>
      </c>
      <c r="H42" s="442">
        <f>'Overall Total (2)'!P44+'Overall Total (2)'!R44</f>
        <v>0</v>
      </c>
      <c r="I42" s="442">
        <f>'Overall Total (2)'!T44</f>
        <v>0</v>
      </c>
      <c r="J42" s="442">
        <f>'Overall Total (2)'!Y44</f>
        <v>0</v>
      </c>
      <c r="K42" s="435">
        <f t="shared" si="0"/>
        <v>0</v>
      </c>
      <c r="L42" s="435">
        <f t="shared" si="1"/>
        <v>0</v>
      </c>
      <c r="M42" s="16"/>
      <c r="N42" s="16"/>
      <c r="O42" s="16"/>
      <c r="P42" s="16"/>
      <c r="Q42" s="221">
        <f t="shared" si="2"/>
        <v>0</v>
      </c>
      <c r="R42" s="221">
        <f t="shared" si="2"/>
        <v>0</v>
      </c>
    </row>
    <row r="43" spans="1:19" ht="26.1" customHeight="1">
      <c r="B43" s="439" t="s">
        <v>1247</v>
      </c>
      <c r="C43" s="442">
        <f>'Overall Total (2)'!B45</f>
        <v>0</v>
      </c>
      <c r="D43" s="442">
        <f>'Overall Total (2)'!E45</f>
        <v>0</v>
      </c>
      <c r="E43" s="442">
        <f>'Overall Total (2)'!G45+'Overall Total (2)'!J45</f>
        <v>0</v>
      </c>
      <c r="F43" s="442">
        <f>'Overall Total (2)'!I45</f>
        <v>0</v>
      </c>
      <c r="G43" s="442">
        <f>'Overall Total (2)'!M45+'Overall Total (2)'!O45</f>
        <v>0</v>
      </c>
      <c r="H43" s="442">
        <f>'Overall Total (2)'!P45+'Overall Total (2)'!R45</f>
        <v>0</v>
      </c>
      <c r="I43" s="442">
        <f>'Overall Total (2)'!T45</f>
        <v>0</v>
      </c>
      <c r="J43" s="442">
        <f>'Overall Total (2)'!Y45</f>
        <v>0</v>
      </c>
      <c r="K43" s="435">
        <f t="shared" si="0"/>
        <v>0</v>
      </c>
      <c r="L43" s="435">
        <f t="shared" si="1"/>
        <v>0</v>
      </c>
      <c r="M43" s="16"/>
      <c r="N43" s="16"/>
      <c r="O43" s="16"/>
      <c r="P43" s="16"/>
      <c r="Q43" s="221">
        <f t="shared" si="2"/>
        <v>0</v>
      </c>
      <c r="R43" s="221">
        <f t="shared" si="2"/>
        <v>0</v>
      </c>
    </row>
    <row r="44" spans="1:19" ht="26.1" customHeight="1">
      <c r="B44" s="439" t="s">
        <v>902</v>
      </c>
      <c r="C44" s="442">
        <f>'Overall Total (2)'!B46</f>
        <v>0</v>
      </c>
      <c r="D44" s="442">
        <f>'Overall Total (2)'!E46</f>
        <v>0</v>
      </c>
      <c r="E44" s="442">
        <f>'Overall Total (2)'!G46+'Overall Total (2)'!J46</f>
        <v>0</v>
      </c>
      <c r="F44" s="442">
        <f>'Overall Total (2)'!I46</f>
        <v>0</v>
      </c>
      <c r="G44" s="442">
        <f>'Overall Total (2)'!M46+'Overall Total (2)'!O46</f>
        <v>0</v>
      </c>
      <c r="H44" s="442">
        <f>'Overall Total (2)'!P46+'Overall Total (2)'!R46</f>
        <v>0</v>
      </c>
      <c r="I44" s="442">
        <f>'Overall Total (2)'!T46</f>
        <v>0</v>
      </c>
      <c r="J44" s="442">
        <f>'Overall Total (2)'!Y46</f>
        <v>0</v>
      </c>
      <c r="K44" s="435">
        <f t="shared" si="0"/>
        <v>0</v>
      </c>
      <c r="L44" s="435">
        <f t="shared" si="1"/>
        <v>0</v>
      </c>
      <c r="M44" s="16"/>
      <c r="N44" s="16"/>
      <c r="O44" s="16"/>
      <c r="P44" s="16"/>
      <c r="Q44" s="221">
        <f t="shared" si="2"/>
        <v>0</v>
      </c>
      <c r="R44" s="221">
        <f t="shared" si="2"/>
        <v>0</v>
      </c>
    </row>
    <row r="45" spans="1:19" ht="26.1" customHeight="1">
      <c r="A45" s="121" t="s">
        <v>49</v>
      </c>
      <c r="B45" s="439" t="s">
        <v>917</v>
      </c>
      <c r="C45" s="442">
        <f>'Overall Total (2)'!B48</f>
        <v>0</v>
      </c>
      <c r="D45" s="442">
        <f>'Overall Total (2)'!E48</f>
        <v>0</v>
      </c>
      <c r="E45" s="442">
        <f>'Overall Total (2)'!G48+'Overall Total (2)'!J48</f>
        <v>0</v>
      </c>
      <c r="F45" s="442">
        <f>'Overall Total (2)'!I48</f>
        <v>0</v>
      </c>
      <c r="G45" s="442">
        <f>'Overall Total (2)'!M48+'Overall Total (2)'!O48</f>
        <v>0</v>
      </c>
      <c r="H45" s="442">
        <f>'Overall Total (2)'!P48+'Overall Total (2)'!R48</f>
        <v>0</v>
      </c>
      <c r="I45" s="442">
        <f>'Overall Total (2)'!T48</f>
        <v>0</v>
      </c>
      <c r="J45" s="442">
        <f>'Overall Total (2)'!Y48</f>
        <v>0</v>
      </c>
      <c r="K45" s="435">
        <f>C45+D45+E45+G45+H45+I45+J45</f>
        <v>0</v>
      </c>
      <c r="L45" s="435">
        <f>C45+D45+E45+F45+G45+H45+I45+J45</f>
        <v>0</v>
      </c>
      <c r="M45" s="16"/>
      <c r="N45" s="16"/>
      <c r="O45" s="16"/>
      <c r="P45" s="16"/>
      <c r="Q45" s="221" t="str">
        <f t="shared" si="2"/>
        <v>N/A</v>
      </c>
      <c r="R45" s="221" t="str">
        <f t="shared" si="2"/>
        <v>N/A</v>
      </c>
      <c r="S45" s="351" t="s">
        <v>1319</v>
      </c>
    </row>
    <row r="46" spans="1:19" ht="26.1" customHeight="1">
      <c r="B46" s="439" t="s">
        <v>1248</v>
      </c>
      <c r="C46" s="442">
        <f>'Overall Total (2)'!B47</f>
        <v>0</v>
      </c>
      <c r="D46" s="442">
        <f>'Overall Total (2)'!E47</f>
        <v>0</v>
      </c>
      <c r="E46" s="442">
        <f>'Overall Total (2)'!G47+'Overall Total (2)'!J47</f>
        <v>0</v>
      </c>
      <c r="F46" s="442">
        <f>'Overall Total (2)'!I47</f>
        <v>0</v>
      </c>
      <c r="G46" s="442">
        <f>'Overall Total (2)'!M47+'Overall Total (2)'!O47</f>
        <v>0</v>
      </c>
      <c r="H46" s="442">
        <f>'Overall Total (2)'!P47+'Overall Total (2)'!R47</f>
        <v>0</v>
      </c>
      <c r="I46" s="442">
        <f>'Overall Total (2)'!T47</f>
        <v>0</v>
      </c>
      <c r="J46" s="442">
        <f>'Overall Total (2)'!Y47</f>
        <v>0</v>
      </c>
      <c r="K46" s="435">
        <f>C46+D46+E46+G46+H46+I46+J46</f>
        <v>0</v>
      </c>
      <c r="L46" s="435">
        <f>C46+D46+E46+F46+G46+H46+I46+J46</f>
        <v>0</v>
      </c>
      <c r="M46" s="16"/>
      <c r="N46" s="16"/>
      <c r="O46" s="16"/>
      <c r="P46" s="16"/>
      <c r="Q46" s="221">
        <f>IF($A46="w","N/A",IF(AND($L46=0,M46=0,O46=0),0,IF(AND($L46=0,(M46+O46)&gt;0),"Error-No Expenses",IF(AND($L46&gt;0,(M46+O46)=0),"Error-No Services",($L46/(M46+O46))))))</f>
        <v>0</v>
      </c>
      <c r="R46" s="221">
        <f>IF($A46="w","N/A",IF(AND($L46=0,N46=0,P46=0),0,IF(AND($L46=0,(N46+P46)&gt;0),"Error-No Expenses",IF(AND($L46&gt;0,(N46+P46)=0),"Error-No Services",($L46/(N46+P46))))))</f>
        <v>0</v>
      </c>
    </row>
    <row r="47" spans="1:19" ht="26.1" customHeight="1">
      <c r="B47" s="415" t="s">
        <v>1101</v>
      </c>
      <c r="C47" s="435">
        <f t="shared" ref="C47:L47" si="3">+SUM(C7:C45)</f>
        <v>0</v>
      </c>
      <c r="D47" s="435">
        <f t="shared" si="3"/>
        <v>0</v>
      </c>
      <c r="E47" s="435">
        <f t="shared" si="3"/>
        <v>0</v>
      </c>
      <c r="F47" s="435">
        <f t="shared" si="3"/>
        <v>0</v>
      </c>
      <c r="G47" s="435">
        <f t="shared" si="3"/>
        <v>0</v>
      </c>
      <c r="H47" s="435">
        <f t="shared" si="3"/>
        <v>0</v>
      </c>
      <c r="I47" s="435">
        <f t="shared" si="3"/>
        <v>0</v>
      </c>
      <c r="J47" s="435">
        <f t="shared" si="3"/>
        <v>0</v>
      </c>
      <c r="K47" s="435">
        <f t="shared" si="3"/>
        <v>0</v>
      </c>
      <c r="L47" s="435">
        <f t="shared" si="3"/>
        <v>0</v>
      </c>
      <c r="Q47" s="221"/>
      <c r="R47" s="221"/>
    </row>
    <row r="48" spans="1:19">
      <c r="C48" s="132"/>
      <c r="D48" s="132"/>
      <c r="E48" s="132"/>
      <c r="F48" s="132"/>
      <c r="G48" s="132"/>
      <c r="H48" s="132"/>
      <c r="I48" s="132"/>
      <c r="J48" s="132"/>
      <c r="K48" s="132"/>
    </row>
    <row r="50" spans="2:2">
      <c r="B50" s="223" t="s">
        <v>1308</v>
      </c>
    </row>
    <row r="51" spans="2:2">
      <c r="B51" s="224" t="s">
        <v>1309</v>
      </c>
    </row>
  </sheetData>
  <sheetProtection password="C3C4" sheet="1" objects="1" scenarios="1"/>
  <conditionalFormatting sqref="E1">
    <cfRule type="containsText" dxfId="18" priority="2" operator="containsText" text="Errors">
      <formula>NOT(ISERROR(SEARCH("Errors",E1)))</formula>
    </cfRule>
  </conditionalFormatting>
  <conditionalFormatting sqref="Q7:R46">
    <cfRule type="containsText" dxfId="17" priority="1" operator="containsText" text="Error">
      <formula>NOT(ISERROR(SEARCH("Error",Q7)))</formula>
    </cfRule>
  </conditionalFormatting>
  <dataValidations count="3">
    <dataValidation type="list" showInputMessage="1" showErrorMessage="1" sqref="B2" xr:uid="{EFD9F365-E19D-4645-9C8F-7CAFF5C2CA05}">
      <formula1>CAU</formula1>
    </dataValidation>
    <dataValidation type="whole" allowBlank="1" showInputMessage="1" showErrorMessage="1" errorTitle="Data Validation" error="Please enter a whole number between 0 and 2147483647." sqref="C47:L47 K7:L46" xr:uid="{99293A42-035C-4180-9800-9AAB6404D2D4}">
      <formula1>0</formula1>
      <formula2>10000000000</formula2>
    </dataValidation>
    <dataValidation type="whole" allowBlank="1" showInputMessage="1" showErrorMessage="1" errorTitle="Data Validation" error="Please enter a whole number between 0 and 2147483647." sqref="C7:J46" xr:uid="{AD944B8A-5BE5-4DF9-8091-50741743A486}">
      <formula1>0</formula1>
      <formula2>2147483647</formula2>
    </dataValidation>
  </dataValidation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2486E-48B4-47CA-B21A-8995D8630DE0}">
  <sheetPr>
    <tabColor theme="8" tint="0.39997558519241921"/>
  </sheetPr>
  <dimension ref="A1:V51"/>
  <sheetViews>
    <sheetView workbookViewId="0">
      <pane xSplit="2" ySplit="6" topLeftCell="C7" activePane="bottomRight" state="frozen"/>
      <selection activeCell="D14" sqref="D14"/>
      <selection pane="topRight" activeCell="D14" sqref="D14"/>
      <selection pane="bottomLeft" activeCell="D14" sqref="D14"/>
      <selection pane="bottomRight" activeCell="O44" sqref="O44"/>
    </sheetView>
  </sheetViews>
  <sheetFormatPr defaultColWidth="8.88671875" defaultRowHeight="13.2"/>
  <cols>
    <col min="1" max="1" width="8.88671875" style="121" hidden="1" customWidth="1"/>
    <col min="2" max="2" width="30.6640625" style="121" customWidth="1"/>
    <col min="3" max="10" width="15.6640625" style="121" customWidth="1"/>
    <col min="11" max="21" width="20.6640625" style="121" customWidth="1"/>
    <col min="22" max="22" width="109" style="121" bestFit="1" customWidth="1"/>
    <col min="23" max="16384" width="8.88671875" style="121"/>
  </cols>
  <sheetData>
    <row r="1" spans="2:22" ht="13.8" thickBot="1">
      <c r="B1" s="119" t="s">
        <v>1586</v>
      </c>
      <c r="C1" s="216"/>
      <c r="E1" s="122"/>
      <c r="F1" s="122"/>
      <c r="G1" s="122"/>
      <c r="H1" s="122"/>
      <c r="I1" s="122"/>
      <c r="J1" s="122"/>
      <c r="K1" s="122"/>
    </row>
    <row r="2" spans="2:22" ht="16.2" thickBot="1">
      <c r="B2" s="117">
        <f>IIIB!A2</f>
        <v>0</v>
      </c>
      <c r="C2" s="124" t="str">
        <f>IIIB!C2</f>
        <v>January 2021</v>
      </c>
      <c r="E2" s="125" t="str">
        <f>LOOKUP(C2,'Addl Info'!A21:A34,'Addl Info'!B21:B34)</f>
        <v>01-2021 - 12-2021</v>
      </c>
      <c r="F2" s="126" t="e">
        <f>'Overall Total (2)'!I2+'Overall Total (2)'!I4</f>
        <v>#N/A</v>
      </c>
      <c r="G2" s="122"/>
      <c r="I2" s="217"/>
    </row>
    <row r="3" spans="2:22">
      <c r="B3" s="122"/>
      <c r="C3" s="218"/>
      <c r="D3" s="218"/>
      <c r="E3" s="127" t="s">
        <v>1225</v>
      </c>
      <c r="F3" s="128" t="e">
        <f>'Overall Total (2)'!I3+'Overall Total (2)'!I5</f>
        <v>#N/A</v>
      </c>
      <c r="G3" s="218"/>
      <c r="H3" s="218"/>
      <c r="I3" s="218"/>
      <c r="J3" s="122"/>
      <c r="K3" s="122"/>
    </row>
    <row r="4" spans="2:22">
      <c r="B4" s="122"/>
      <c r="C4" s="218"/>
      <c r="D4" s="218"/>
      <c r="E4" s="122"/>
      <c r="F4" s="122"/>
      <c r="G4" s="218"/>
      <c r="H4" s="218"/>
      <c r="I4" s="218"/>
      <c r="J4" s="122"/>
      <c r="K4" s="122"/>
    </row>
    <row r="5" spans="2:22">
      <c r="B5" s="746" t="s">
        <v>1631</v>
      </c>
      <c r="C5" s="745"/>
      <c r="D5" s="745"/>
      <c r="E5" s="747"/>
      <c r="F5" s="747"/>
      <c r="G5" s="745"/>
      <c r="H5" s="745"/>
      <c r="I5" s="745"/>
      <c r="J5" s="122"/>
      <c r="K5" s="122"/>
      <c r="M5" s="657" t="s">
        <v>1669</v>
      </c>
      <c r="N5" s="657"/>
      <c r="O5" s="657"/>
      <c r="P5" s="657"/>
    </row>
    <row r="6" spans="2:22" ht="77.099999999999994" customHeight="1">
      <c r="B6" s="60" t="s">
        <v>1226</v>
      </c>
      <c r="C6" s="59" t="s">
        <v>1293</v>
      </c>
      <c r="D6" s="59" t="s">
        <v>1294</v>
      </c>
      <c r="E6" s="59" t="s">
        <v>1295</v>
      </c>
      <c r="F6" s="59" t="s">
        <v>1296</v>
      </c>
      <c r="G6" s="59" t="s">
        <v>1297</v>
      </c>
      <c r="H6" s="59" t="s">
        <v>1298</v>
      </c>
      <c r="I6" s="59" t="s">
        <v>1299</v>
      </c>
      <c r="J6" s="59" t="s">
        <v>1300</v>
      </c>
      <c r="K6" s="59" t="s">
        <v>1301</v>
      </c>
      <c r="L6" s="59" t="s">
        <v>1579</v>
      </c>
      <c r="M6" s="215" t="s">
        <v>1312</v>
      </c>
      <c r="N6" s="215" t="s">
        <v>1313</v>
      </c>
      <c r="O6" s="215" t="s">
        <v>1314</v>
      </c>
      <c r="P6" s="778" t="s">
        <v>1315</v>
      </c>
      <c r="Q6" s="780" t="s">
        <v>1316</v>
      </c>
      <c r="R6" s="780" t="s">
        <v>1660</v>
      </c>
      <c r="S6" s="780" t="s">
        <v>1659</v>
      </c>
      <c r="T6" s="781" t="s">
        <v>355</v>
      </c>
      <c r="U6" s="782" t="s">
        <v>1668</v>
      </c>
      <c r="V6" s="779" t="s">
        <v>1</v>
      </c>
    </row>
    <row r="7" spans="2:22" ht="26.1" customHeight="1">
      <c r="B7" s="438" t="s">
        <v>360</v>
      </c>
      <c r="C7" s="441">
        <f>'YTD Total Title III with SAMS'!C7+'YTD Total FFCRA with SAMS'!C7+'YTD Total CARES with SAMS'!C7</f>
        <v>0</v>
      </c>
      <c r="D7" s="441">
        <f>'YTD Total Title III with SAMS'!D7+'YTD Total FFCRA with SAMS'!D7+'YTD Total CARES with SAMS'!D7</f>
        <v>0</v>
      </c>
      <c r="E7" s="441">
        <f>'YTD Total Title III with SAMS'!E7+'YTD Total FFCRA with SAMS'!E7+'YTD Total CARES with SAMS'!E7</f>
        <v>0</v>
      </c>
      <c r="F7" s="441">
        <f>'YTD Total Title III with SAMS'!F7+'YTD Total FFCRA with SAMS'!F7+'YTD Total CARES with SAMS'!F7</f>
        <v>0</v>
      </c>
      <c r="G7" s="441">
        <f>'YTD Total Title III with SAMS'!G7+'YTD Total FFCRA with SAMS'!G7+'YTD Total CARES with SAMS'!G7</f>
        <v>0</v>
      </c>
      <c r="H7" s="441">
        <f>'YTD Total Title III with SAMS'!H7+'YTD Total FFCRA with SAMS'!H7+'YTD Total CARES with SAMS'!H7</f>
        <v>0</v>
      </c>
      <c r="I7" s="441">
        <f>'YTD Total Title III with SAMS'!I7+'YTD Total FFCRA with SAMS'!I7+'YTD Total CARES with SAMS'!I7</f>
        <v>0</v>
      </c>
      <c r="J7" s="441">
        <f>'YTD Total Title III with SAMS'!J7+'YTD Total FFCRA with SAMS'!J7+'YTD Total CARES with SAMS'!J7</f>
        <v>0</v>
      </c>
      <c r="K7" s="435">
        <f t="shared" ref="K7:K44" si="0">C7+D7+E7+G7+H7+I7+J7</f>
        <v>0</v>
      </c>
      <c r="L7" s="435">
        <f t="shared" ref="L7:L44" si="1">C7+D7+E7+F7+G7+H7+I7+J7</f>
        <v>0</v>
      </c>
      <c r="M7" s="788"/>
      <c r="N7" s="789"/>
      <c r="O7" s="788"/>
      <c r="P7" s="789"/>
      <c r="Q7" s="783">
        <f>IF($A7="w","N/A",IF(AND($L7=0,M7=0,O7=0),0,IF(AND($L7=0,(M7+O7)&gt;0),"Error-No Expenses",IF(AND($L7&gt;0,(M7+O7)=0),"Error-No Services",($L7/(M7+O7))))))</f>
        <v>0</v>
      </c>
      <c r="R7" s="783">
        <f>IF($A7="w","N/A",IF(AND($K7=0,N7=0,P7=0),0,IF(AND($K7=0,(N7+P7)&gt;0),"Error-No Expenses",IF(AND($K7&gt;0,(N7+P7)=0),"Error-No Services",($K7/(N7+P7))))))</f>
        <v>0</v>
      </c>
      <c r="S7" s="783">
        <f t="shared" ref="S7:S46" si="2">IF($A7="w","N/A",IF(AND($L7=0,N7=0,P7=0),0,IF(AND($L7=0,(N7+P7)&gt;0),"Error-No Expenses",IF(AND($L7&gt;0,(N7+P7)=0),"Error-No Services",($L7/(N7+P7))))))</f>
        <v>0</v>
      </c>
      <c r="T7" s="776" t="s">
        <v>361</v>
      </c>
      <c r="U7" s="783">
        <v>15.5</v>
      </c>
      <c r="V7" s="2"/>
    </row>
    <row r="8" spans="2:22" ht="26.1" customHeight="1">
      <c r="B8" s="438" t="s">
        <v>368</v>
      </c>
      <c r="C8" s="441">
        <f>'YTD Total Title III with SAMS'!C8+'YTD Total FFCRA with SAMS'!C8+'YTD Total CARES with SAMS'!C8</f>
        <v>0</v>
      </c>
      <c r="D8" s="441">
        <f>'YTD Total Title III with SAMS'!D8+'YTD Total FFCRA with SAMS'!D8+'YTD Total CARES with SAMS'!D8</f>
        <v>0</v>
      </c>
      <c r="E8" s="441">
        <f>'YTD Total Title III with SAMS'!E8+'YTD Total FFCRA with SAMS'!E8+'YTD Total CARES with SAMS'!E8</f>
        <v>0</v>
      </c>
      <c r="F8" s="441">
        <f>'YTD Total Title III with SAMS'!F8+'YTD Total FFCRA with SAMS'!F8+'YTD Total CARES with SAMS'!F8</f>
        <v>0</v>
      </c>
      <c r="G8" s="441">
        <f>'YTD Total Title III with SAMS'!G8+'YTD Total FFCRA with SAMS'!G8+'YTD Total CARES with SAMS'!G8</f>
        <v>0</v>
      </c>
      <c r="H8" s="441">
        <f>'YTD Total Title III with SAMS'!H8+'YTD Total FFCRA with SAMS'!H8+'YTD Total CARES with SAMS'!H8</f>
        <v>0</v>
      </c>
      <c r="I8" s="441">
        <f>'YTD Total Title III with SAMS'!I8+'YTD Total FFCRA with SAMS'!I8+'YTD Total CARES with SAMS'!I8</f>
        <v>0</v>
      </c>
      <c r="J8" s="441">
        <f>'YTD Total Title III with SAMS'!J8+'YTD Total FFCRA with SAMS'!J8+'YTD Total CARES with SAMS'!J8</f>
        <v>0</v>
      </c>
      <c r="K8" s="435">
        <f t="shared" si="0"/>
        <v>0</v>
      </c>
      <c r="L8" s="435">
        <f t="shared" si="1"/>
        <v>0</v>
      </c>
      <c r="M8" s="788"/>
      <c r="N8" s="789"/>
      <c r="O8" s="788"/>
      <c r="P8" s="789"/>
      <c r="Q8" s="783">
        <f t="shared" ref="Q8:Q44" si="3">IF($A8="w","N/A",IF(AND($L8=0,M8=0,O8=0),0,IF(AND($L8=0,(M8+O8)&gt;0),"Error-No Expenses",IF(AND($L8&gt;0,(M8+O8)=0),"Error-No Services",($L8/(M8+O8))))))</f>
        <v>0</v>
      </c>
      <c r="R8" s="783">
        <f t="shared" ref="R8:R46" si="4">IF($A8="w","N/A",IF(AND($K8=0,N8=0,P8=0),0,IF(AND($K8=0,(N8+P8)&gt;0),"Error-No Expenses",IF(AND($K8&gt;0,(N8+P8)=0),"Error-No Services",($K8/(N8+P8))))))</f>
        <v>0</v>
      </c>
      <c r="S8" s="783">
        <f t="shared" si="2"/>
        <v>0</v>
      </c>
      <c r="T8" s="776" t="s">
        <v>361</v>
      </c>
      <c r="U8" s="783">
        <v>19.399999999999999</v>
      </c>
      <c r="V8" s="2"/>
    </row>
    <row r="9" spans="2:22" ht="26.1" customHeight="1">
      <c r="B9" s="438" t="s">
        <v>376</v>
      </c>
      <c r="C9" s="441">
        <f>'YTD Total Title III with SAMS'!C9+'YTD Total FFCRA with SAMS'!C9+'YTD Total CARES with SAMS'!C9</f>
        <v>0</v>
      </c>
      <c r="D9" s="441">
        <f>'YTD Total Title III with SAMS'!D9+'YTD Total FFCRA with SAMS'!D9+'YTD Total CARES with SAMS'!D9</f>
        <v>0</v>
      </c>
      <c r="E9" s="441">
        <f>'YTD Total Title III with SAMS'!E9+'YTD Total FFCRA with SAMS'!E9+'YTD Total CARES with SAMS'!E9</f>
        <v>0</v>
      </c>
      <c r="F9" s="441">
        <f>'YTD Total Title III with SAMS'!F9+'YTD Total FFCRA with SAMS'!F9+'YTD Total CARES with SAMS'!F9</f>
        <v>0</v>
      </c>
      <c r="G9" s="441">
        <f>'YTD Total Title III with SAMS'!G9+'YTD Total FFCRA with SAMS'!G9+'YTD Total CARES with SAMS'!G9</f>
        <v>0</v>
      </c>
      <c r="H9" s="441">
        <f>'YTD Total Title III with SAMS'!H9+'YTD Total FFCRA with SAMS'!H9+'YTD Total CARES with SAMS'!H9</f>
        <v>0</v>
      </c>
      <c r="I9" s="441">
        <f>'YTD Total Title III with SAMS'!I9+'YTD Total FFCRA with SAMS'!I9+'YTD Total CARES with SAMS'!I9</f>
        <v>0</v>
      </c>
      <c r="J9" s="441">
        <f>'YTD Total Title III with SAMS'!J9+'YTD Total FFCRA with SAMS'!J9+'YTD Total CARES with SAMS'!J9</f>
        <v>0</v>
      </c>
      <c r="K9" s="435">
        <f t="shared" si="0"/>
        <v>0</v>
      </c>
      <c r="L9" s="435">
        <f t="shared" si="1"/>
        <v>0</v>
      </c>
      <c r="M9" s="788"/>
      <c r="N9" s="789"/>
      <c r="O9" s="788"/>
      <c r="P9" s="789"/>
      <c r="Q9" s="783">
        <f t="shared" si="3"/>
        <v>0</v>
      </c>
      <c r="R9" s="783">
        <f t="shared" si="4"/>
        <v>0</v>
      </c>
      <c r="S9" s="783">
        <f t="shared" si="2"/>
        <v>0</v>
      </c>
      <c r="T9" s="776" t="s">
        <v>361</v>
      </c>
      <c r="U9" s="783">
        <v>24.25</v>
      </c>
      <c r="V9" s="2"/>
    </row>
    <row r="10" spans="2:22" ht="26.1" customHeight="1">
      <c r="B10" s="438" t="s">
        <v>1233</v>
      </c>
      <c r="C10" s="441">
        <f>'YTD Total Title III with SAMS'!C10+'YTD Total FFCRA with SAMS'!C10+'YTD Total CARES with SAMS'!C10</f>
        <v>0</v>
      </c>
      <c r="D10" s="441">
        <f>'YTD Total Title III with SAMS'!D10+'YTD Total FFCRA with SAMS'!D10+'YTD Total CARES with SAMS'!D10</f>
        <v>0</v>
      </c>
      <c r="E10" s="441">
        <f>'YTD Total Title III with SAMS'!E10+'YTD Total FFCRA with SAMS'!E10+'YTD Total CARES with SAMS'!E10</f>
        <v>0</v>
      </c>
      <c r="F10" s="441">
        <f>'YTD Total Title III with SAMS'!F10+'YTD Total FFCRA with SAMS'!F10+'YTD Total CARES with SAMS'!F10</f>
        <v>0</v>
      </c>
      <c r="G10" s="441">
        <f>'YTD Total Title III with SAMS'!G10+'YTD Total FFCRA with SAMS'!G10+'YTD Total CARES with SAMS'!G10</f>
        <v>0</v>
      </c>
      <c r="H10" s="441">
        <f>'YTD Total Title III with SAMS'!H10+'YTD Total FFCRA with SAMS'!H10+'YTD Total CARES with SAMS'!H10</f>
        <v>0</v>
      </c>
      <c r="I10" s="441">
        <f>'YTD Total Title III with SAMS'!I10+'YTD Total FFCRA with SAMS'!I10+'YTD Total CARES with SAMS'!I10</f>
        <v>0</v>
      </c>
      <c r="J10" s="441">
        <f>'YTD Total Title III with SAMS'!J10+'YTD Total FFCRA with SAMS'!J10+'YTD Total CARES with SAMS'!J10</f>
        <v>0</v>
      </c>
      <c r="K10" s="435">
        <f t="shared" si="0"/>
        <v>0</v>
      </c>
      <c r="L10" s="435">
        <f t="shared" si="1"/>
        <v>0</v>
      </c>
      <c r="M10" s="788"/>
      <c r="N10" s="789"/>
      <c r="O10" s="788"/>
      <c r="P10" s="789"/>
      <c r="Q10" s="783">
        <f t="shared" si="3"/>
        <v>0</v>
      </c>
      <c r="R10" s="783">
        <f t="shared" si="4"/>
        <v>0</v>
      </c>
      <c r="S10" s="783">
        <f t="shared" si="2"/>
        <v>0</v>
      </c>
      <c r="T10" s="776" t="s">
        <v>391</v>
      </c>
      <c r="U10" s="783">
        <v>6.38</v>
      </c>
      <c r="V10" s="2"/>
    </row>
    <row r="11" spans="2:22" ht="26.1" customHeight="1">
      <c r="B11" s="438" t="s">
        <v>407</v>
      </c>
      <c r="C11" s="441">
        <f>'YTD Total Title III with SAMS'!C11+'YTD Total FFCRA with SAMS'!C11+'YTD Total CARES with SAMS'!C11</f>
        <v>0</v>
      </c>
      <c r="D11" s="441">
        <f>'YTD Total Title III with SAMS'!D11+'YTD Total FFCRA with SAMS'!D11+'YTD Total CARES with SAMS'!D11</f>
        <v>0</v>
      </c>
      <c r="E11" s="441">
        <f>'YTD Total Title III with SAMS'!E11+'YTD Total FFCRA with SAMS'!E11+'YTD Total CARES with SAMS'!E11</f>
        <v>0</v>
      </c>
      <c r="F11" s="441">
        <f>'YTD Total Title III with SAMS'!F11+'YTD Total FFCRA with SAMS'!F11+'YTD Total CARES with SAMS'!F11</f>
        <v>0</v>
      </c>
      <c r="G11" s="441">
        <f>'YTD Total Title III with SAMS'!G11+'YTD Total FFCRA with SAMS'!G11+'YTD Total CARES with SAMS'!G11</f>
        <v>0</v>
      </c>
      <c r="H11" s="441">
        <f>'YTD Total Title III with SAMS'!H11+'YTD Total FFCRA with SAMS'!H11+'YTD Total CARES with SAMS'!H11</f>
        <v>0</v>
      </c>
      <c r="I11" s="441">
        <f>'YTD Total Title III with SAMS'!I11+'YTD Total FFCRA with SAMS'!I11+'YTD Total CARES with SAMS'!I11</f>
        <v>0</v>
      </c>
      <c r="J11" s="441">
        <f>'YTD Total Title III with SAMS'!J11+'YTD Total FFCRA with SAMS'!J11+'YTD Total CARES with SAMS'!J11</f>
        <v>0</v>
      </c>
      <c r="K11" s="435">
        <f t="shared" si="0"/>
        <v>0</v>
      </c>
      <c r="L11" s="435">
        <f t="shared" si="1"/>
        <v>0</v>
      </c>
      <c r="M11" s="788"/>
      <c r="N11" s="789"/>
      <c r="O11" s="788"/>
      <c r="P11" s="789"/>
      <c r="Q11" s="783">
        <f t="shared" si="3"/>
        <v>0</v>
      </c>
      <c r="R11" s="783">
        <f t="shared" si="4"/>
        <v>0</v>
      </c>
      <c r="S11" s="783">
        <f t="shared" si="2"/>
        <v>0</v>
      </c>
      <c r="T11" s="776" t="s">
        <v>361</v>
      </c>
      <c r="U11" s="783">
        <v>9.17</v>
      </c>
      <c r="V11" s="2"/>
    </row>
    <row r="12" spans="2:22" ht="26.1" customHeight="1">
      <c r="B12" s="438" t="s">
        <v>411</v>
      </c>
      <c r="C12" s="441">
        <f>'YTD Total Title III with SAMS'!C12+'YTD Total FFCRA with SAMS'!C12+'YTD Total CARES with SAMS'!C12</f>
        <v>0</v>
      </c>
      <c r="D12" s="441">
        <f>'YTD Total Title III with SAMS'!D12+'YTD Total FFCRA with SAMS'!D12+'YTD Total CARES with SAMS'!D12</f>
        <v>0</v>
      </c>
      <c r="E12" s="441">
        <f>'YTD Total Title III with SAMS'!E12+'YTD Total FFCRA with SAMS'!E12+'YTD Total CARES with SAMS'!E12</f>
        <v>0</v>
      </c>
      <c r="F12" s="441">
        <f>'YTD Total Title III with SAMS'!F12+'YTD Total FFCRA with SAMS'!F12+'YTD Total CARES with SAMS'!F12</f>
        <v>0</v>
      </c>
      <c r="G12" s="441">
        <f>'YTD Total Title III with SAMS'!G12+'YTD Total FFCRA with SAMS'!G12+'YTD Total CARES with SAMS'!G12</f>
        <v>0</v>
      </c>
      <c r="H12" s="441">
        <f>'YTD Total Title III with SAMS'!H12+'YTD Total FFCRA with SAMS'!H12+'YTD Total CARES with SAMS'!H12</f>
        <v>0</v>
      </c>
      <c r="I12" s="441">
        <f>'YTD Total Title III with SAMS'!I12+'YTD Total FFCRA with SAMS'!I12+'YTD Total CARES with SAMS'!I12</f>
        <v>0</v>
      </c>
      <c r="J12" s="441">
        <f>'YTD Total Title III with SAMS'!J12+'YTD Total FFCRA with SAMS'!J12+'YTD Total CARES with SAMS'!J12</f>
        <v>0</v>
      </c>
      <c r="K12" s="435">
        <f t="shared" si="0"/>
        <v>0</v>
      </c>
      <c r="L12" s="435">
        <f t="shared" si="1"/>
        <v>0</v>
      </c>
      <c r="M12" s="788"/>
      <c r="N12" s="789"/>
      <c r="O12" s="788"/>
      <c r="P12" s="789"/>
      <c r="Q12" s="783">
        <f t="shared" si="3"/>
        <v>0</v>
      </c>
      <c r="R12" s="783">
        <f t="shared" si="4"/>
        <v>0</v>
      </c>
      <c r="S12" s="783">
        <f t="shared" si="2"/>
        <v>0</v>
      </c>
      <c r="T12" s="776" t="s">
        <v>361</v>
      </c>
      <c r="U12" s="783">
        <v>80.819999999999993</v>
      </c>
      <c r="V12" s="2"/>
    </row>
    <row r="13" spans="2:22" ht="26.1" customHeight="1">
      <c r="B13" s="438" t="s">
        <v>413</v>
      </c>
      <c r="C13" s="441">
        <f>'YTD Total Title III with SAMS'!C13+'YTD Total FFCRA with SAMS'!C13+'YTD Total CARES with SAMS'!C13</f>
        <v>0</v>
      </c>
      <c r="D13" s="441">
        <f>'YTD Total Title III with SAMS'!D13+'YTD Total FFCRA with SAMS'!D13+'YTD Total CARES with SAMS'!D13</f>
        <v>0</v>
      </c>
      <c r="E13" s="441">
        <f>'YTD Total Title III with SAMS'!E13+'YTD Total FFCRA with SAMS'!E13+'YTD Total CARES with SAMS'!E13</f>
        <v>0</v>
      </c>
      <c r="F13" s="441">
        <f>'YTD Total Title III with SAMS'!F13+'YTD Total FFCRA with SAMS'!F13+'YTD Total CARES with SAMS'!F13</f>
        <v>0</v>
      </c>
      <c r="G13" s="441">
        <f>'YTD Total Title III with SAMS'!G13+'YTD Total FFCRA with SAMS'!G13+'YTD Total CARES with SAMS'!G13</f>
        <v>0</v>
      </c>
      <c r="H13" s="441">
        <f>'YTD Total Title III with SAMS'!H13+'YTD Total FFCRA with SAMS'!H13+'YTD Total CARES with SAMS'!H13</f>
        <v>0</v>
      </c>
      <c r="I13" s="441">
        <f>'YTD Total Title III with SAMS'!I13+'YTD Total FFCRA with SAMS'!I13+'YTD Total CARES with SAMS'!I13</f>
        <v>0</v>
      </c>
      <c r="J13" s="441">
        <f>'YTD Total Title III with SAMS'!J13+'YTD Total FFCRA with SAMS'!J13+'YTD Total CARES with SAMS'!J13</f>
        <v>0</v>
      </c>
      <c r="K13" s="435">
        <f t="shared" si="0"/>
        <v>0</v>
      </c>
      <c r="L13" s="435">
        <f t="shared" si="1"/>
        <v>0</v>
      </c>
      <c r="M13" s="788"/>
      <c r="N13" s="789"/>
      <c r="O13" s="788"/>
      <c r="P13" s="789"/>
      <c r="Q13" s="783">
        <f t="shared" si="3"/>
        <v>0</v>
      </c>
      <c r="R13" s="783">
        <f t="shared" si="4"/>
        <v>0</v>
      </c>
      <c r="S13" s="783">
        <f t="shared" si="2"/>
        <v>0</v>
      </c>
      <c r="T13" s="776" t="s">
        <v>391</v>
      </c>
      <c r="U13" s="783">
        <v>9.01</v>
      </c>
      <c r="V13" s="2"/>
    </row>
    <row r="14" spans="2:22" ht="26.1" customHeight="1">
      <c r="B14" s="438" t="s">
        <v>1234</v>
      </c>
      <c r="C14" s="441">
        <f>'YTD Total Title III with SAMS'!C14+'YTD Total FFCRA with SAMS'!C14+'YTD Total CARES with SAMS'!C14</f>
        <v>0</v>
      </c>
      <c r="D14" s="441">
        <f>'YTD Total Title III with SAMS'!D14+'YTD Total FFCRA with SAMS'!D14+'YTD Total CARES with SAMS'!D14</f>
        <v>0</v>
      </c>
      <c r="E14" s="441">
        <f>'YTD Total Title III with SAMS'!E14+'YTD Total FFCRA with SAMS'!E14+'YTD Total CARES with SAMS'!E14</f>
        <v>0</v>
      </c>
      <c r="F14" s="441">
        <f>'YTD Total Title III with SAMS'!F14+'YTD Total FFCRA with SAMS'!F14+'YTD Total CARES with SAMS'!F14</f>
        <v>0</v>
      </c>
      <c r="G14" s="441">
        <f>'YTD Total Title III with SAMS'!G14+'YTD Total FFCRA with SAMS'!G14+'YTD Total CARES with SAMS'!G14</f>
        <v>0</v>
      </c>
      <c r="H14" s="441">
        <f>'YTD Total Title III with SAMS'!H14+'YTD Total FFCRA with SAMS'!H14+'YTD Total CARES with SAMS'!H14</f>
        <v>0</v>
      </c>
      <c r="I14" s="441">
        <f>'YTD Total Title III with SAMS'!I14+'YTD Total FFCRA with SAMS'!I14+'YTD Total CARES with SAMS'!I14</f>
        <v>0</v>
      </c>
      <c r="J14" s="441">
        <f>'YTD Total Title III with SAMS'!J14+'YTD Total FFCRA with SAMS'!J14+'YTD Total CARES with SAMS'!J14</f>
        <v>0</v>
      </c>
      <c r="K14" s="435">
        <f t="shared" si="0"/>
        <v>0</v>
      </c>
      <c r="L14" s="435">
        <f t="shared" si="1"/>
        <v>0</v>
      </c>
      <c r="M14" s="788"/>
      <c r="N14" s="789"/>
      <c r="O14" s="788"/>
      <c r="P14" s="789"/>
      <c r="Q14" s="783">
        <f t="shared" si="3"/>
        <v>0</v>
      </c>
      <c r="R14" s="783">
        <f t="shared" si="4"/>
        <v>0</v>
      </c>
      <c r="S14" s="783">
        <f t="shared" si="2"/>
        <v>0</v>
      </c>
      <c r="T14" s="776" t="s">
        <v>448</v>
      </c>
      <c r="U14" s="783">
        <v>54.1</v>
      </c>
      <c r="V14" s="2"/>
    </row>
    <row r="15" spans="2:22" ht="26.1" customHeight="1">
      <c r="B15" s="438" t="s">
        <v>1235</v>
      </c>
      <c r="C15" s="441">
        <f>'YTD Total Title III with SAMS'!C15+'YTD Total FFCRA with SAMS'!C15+'YTD Total CARES with SAMS'!C15</f>
        <v>0</v>
      </c>
      <c r="D15" s="441">
        <f>'YTD Total Title III with SAMS'!D15+'YTD Total FFCRA with SAMS'!D15+'YTD Total CARES with SAMS'!D15</f>
        <v>0</v>
      </c>
      <c r="E15" s="441">
        <f>'YTD Total Title III with SAMS'!E15+'YTD Total FFCRA with SAMS'!E15+'YTD Total CARES with SAMS'!E15</f>
        <v>0</v>
      </c>
      <c r="F15" s="441">
        <f>'YTD Total Title III with SAMS'!F15+'YTD Total FFCRA with SAMS'!F15+'YTD Total CARES with SAMS'!F15</f>
        <v>0</v>
      </c>
      <c r="G15" s="441">
        <f>'YTD Total Title III with SAMS'!G15+'YTD Total FFCRA with SAMS'!G15+'YTD Total CARES with SAMS'!G15</f>
        <v>0</v>
      </c>
      <c r="H15" s="441">
        <f>'YTD Total Title III with SAMS'!H15+'YTD Total FFCRA with SAMS'!H15+'YTD Total CARES with SAMS'!H15</f>
        <v>0</v>
      </c>
      <c r="I15" s="441">
        <f>'YTD Total Title III with SAMS'!I15+'YTD Total FFCRA with SAMS'!I15+'YTD Total CARES with SAMS'!I15</f>
        <v>0</v>
      </c>
      <c r="J15" s="441">
        <f>'YTD Total Title III with SAMS'!J15+'YTD Total FFCRA with SAMS'!J15+'YTD Total CARES with SAMS'!J15</f>
        <v>0</v>
      </c>
      <c r="K15" s="435">
        <f t="shared" si="0"/>
        <v>0</v>
      </c>
      <c r="L15" s="435">
        <f t="shared" si="1"/>
        <v>0</v>
      </c>
      <c r="M15" s="788"/>
      <c r="N15" s="789"/>
      <c r="O15" s="788"/>
      <c r="P15" s="789"/>
      <c r="Q15" s="783">
        <f t="shared" si="3"/>
        <v>0</v>
      </c>
      <c r="R15" s="783">
        <f t="shared" si="4"/>
        <v>0</v>
      </c>
      <c r="S15" s="783">
        <f t="shared" si="2"/>
        <v>0</v>
      </c>
      <c r="T15" s="776" t="s">
        <v>454</v>
      </c>
      <c r="U15" s="783">
        <v>14.16</v>
      </c>
      <c r="V15" s="2"/>
    </row>
    <row r="16" spans="2:22" ht="26.1" customHeight="1">
      <c r="B16" s="438" t="s">
        <v>480</v>
      </c>
      <c r="C16" s="441">
        <f>'YTD Total Title III with SAMS'!C16+'YTD Total FFCRA with SAMS'!C16+'YTD Total CARES with SAMS'!C16</f>
        <v>0</v>
      </c>
      <c r="D16" s="441">
        <f>'YTD Total Title III with SAMS'!D16+'YTD Total FFCRA with SAMS'!D16+'YTD Total CARES with SAMS'!D16</f>
        <v>0</v>
      </c>
      <c r="E16" s="441">
        <f>'YTD Total Title III with SAMS'!E16+'YTD Total FFCRA with SAMS'!E16+'YTD Total CARES with SAMS'!E16</f>
        <v>0</v>
      </c>
      <c r="F16" s="441">
        <f>'YTD Total Title III with SAMS'!F16+'YTD Total FFCRA with SAMS'!F16+'YTD Total CARES with SAMS'!F16</f>
        <v>0</v>
      </c>
      <c r="G16" s="441">
        <f>'YTD Total Title III with SAMS'!G16+'YTD Total FFCRA with SAMS'!G16+'YTD Total CARES with SAMS'!G16</f>
        <v>0</v>
      </c>
      <c r="H16" s="441">
        <f>'YTD Total Title III with SAMS'!H16+'YTD Total FFCRA with SAMS'!H16+'YTD Total CARES with SAMS'!H16</f>
        <v>0</v>
      </c>
      <c r="I16" s="441">
        <f>'YTD Total Title III with SAMS'!I16+'YTD Total FFCRA with SAMS'!I16+'YTD Total CARES with SAMS'!I16</f>
        <v>0</v>
      </c>
      <c r="J16" s="441">
        <f>'YTD Total Title III with SAMS'!J16+'YTD Total FFCRA with SAMS'!J16+'YTD Total CARES with SAMS'!J16</f>
        <v>0</v>
      </c>
      <c r="K16" s="435">
        <f t="shared" si="0"/>
        <v>0</v>
      </c>
      <c r="L16" s="435">
        <f t="shared" si="1"/>
        <v>0</v>
      </c>
      <c r="M16" s="788"/>
      <c r="N16" s="789"/>
      <c r="O16" s="788"/>
      <c r="P16" s="789"/>
      <c r="Q16" s="783">
        <f t="shared" si="3"/>
        <v>0</v>
      </c>
      <c r="R16" s="783">
        <f t="shared" si="4"/>
        <v>0</v>
      </c>
      <c r="S16" s="783">
        <f t="shared" si="2"/>
        <v>0</v>
      </c>
      <c r="T16" s="776" t="s">
        <v>454</v>
      </c>
      <c r="U16" s="783">
        <v>9.94</v>
      </c>
      <c r="V16" s="2"/>
    </row>
    <row r="17" spans="1:22" ht="26.1" customHeight="1">
      <c r="A17" s="121" t="s">
        <v>49</v>
      </c>
      <c r="B17" s="438" t="s">
        <v>504</v>
      </c>
      <c r="C17" s="441">
        <f>'YTD Total Title III with SAMS'!C17+'YTD Total FFCRA with SAMS'!C17+'YTD Total CARES with SAMS'!C17</f>
        <v>0</v>
      </c>
      <c r="D17" s="441">
        <f>'YTD Total Title III with SAMS'!D17+'YTD Total FFCRA with SAMS'!D17+'YTD Total CARES with SAMS'!D17</f>
        <v>0</v>
      </c>
      <c r="E17" s="441">
        <f>'YTD Total Title III with SAMS'!E17+'YTD Total FFCRA with SAMS'!E17+'YTD Total CARES with SAMS'!E17</f>
        <v>0</v>
      </c>
      <c r="F17" s="441">
        <f>'YTD Total Title III with SAMS'!F17+'YTD Total FFCRA with SAMS'!F17+'YTD Total CARES with SAMS'!F17</f>
        <v>0</v>
      </c>
      <c r="G17" s="441">
        <f>'YTD Total Title III with SAMS'!G17+'YTD Total FFCRA with SAMS'!G17+'YTD Total CARES with SAMS'!G17</f>
        <v>0</v>
      </c>
      <c r="H17" s="441">
        <f>'YTD Total Title III with SAMS'!H17+'YTD Total FFCRA with SAMS'!H17+'YTD Total CARES with SAMS'!H17</f>
        <v>0</v>
      </c>
      <c r="I17" s="441">
        <f>'YTD Total Title III with SAMS'!I17+'YTD Total FFCRA with SAMS'!I17+'YTD Total CARES with SAMS'!I17</f>
        <v>0</v>
      </c>
      <c r="J17" s="441">
        <f>'YTD Total Title III with SAMS'!J17+'YTD Total FFCRA with SAMS'!J17+'YTD Total CARES with SAMS'!J17</f>
        <v>0</v>
      </c>
      <c r="K17" s="435">
        <f t="shared" si="0"/>
        <v>0</v>
      </c>
      <c r="L17" s="435">
        <f t="shared" si="1"/>
        <v>0</v>
      </c>
      <c r="M17" s="788"/>
      <c r="N17" s="789"/>
      <c r="O17" s="788"/>
      <c r="P17" s="789"/>
      <c r="Q17" s="783" t="str">
        <f t="shared" si="3"/>
        <v>N/A</v>
      </c>
      <c r="R17" s="783" t="str">
        <f t="shared" si="4"/>
        <v>N/A</v>
      </c>
      <c r="S17" s="783" t="str">
        <f t="shared" si="2"/>
        <v>N/A</v>
      </c>
      <c r="T17" s="776" t="s">
        <v>361</v>
      </c>
      <c r="U17" s="783">
        <v>53.46</v>
      </c>
      <c r="V17" s="44" t="s">
        <v>1318</v>
      </c>
    </row>
    <row r="18" spans="1:22" ht="26.1" customHeight="1">
      <c r="B18" s="438" t="s">
        <v>1236</v>
      </c>
      <c r="C18" s="441">
        <f>'YTD Total Title III with SAMS'!C18+'YTD Total FFCRA with SAMS'!C18+'YTD Total CARES with SAMS'!C18</f>
        <v>0</v>
      </c>
      <c r="D18" s="441">
        <f>'YTD Total Title III with SAMS'!D18+'YTD Total FFCRA with SAMS'!D18+'YTD Total CARES with SAMS'!D18</f>
        <v>0</v>
      </c>
      <c r="E18" s="441">
        <f>'YTD Total Title III with SAMS'!E18+'YTD Total FFCRA with SAMS'!E18+'YTD Total CARES with SAMS'!E18</f>
        <v>0</v>
      </c>
      <c r="F18" s="441">
        <f>'YTD Total Title III with SAMS'!F18+'YTD Total FFCRA with SAMS'!F18+'YTD Total CARES with SAMS'!F18</f>
        <v>0</v>
      </c>
      <c r="G18" s="441">
        <f>'YTD Total Title III with SAMS'!G18+'YTD Total FFCRA with SAMS'!G18+'YTD Total CARES with SAMS'!G18</f>
        <v>0</v>
      </c>
      <c r="H18" s="441">
        <f>'YTD Total Title III with SAMS'!H18+'YTD Total FFCRA with SAMS'!H18+'YTD Total CARES with SAMS'!H18</f>
        <v>0</v>
      </c>
      <c r="I18" s="441">
        <f>'YTD Total Title III with SAMS'!I18+'YTD Total FFCRA with SAMS'!I18+'YTD Total CARES with SAMS'!I18</f>
        <v>0</v>
      </c>
      <c r="J18" s="441">
        <f>'YTD Total Title III with SAMS'!J18+'YTD Total FFCRA with SAMS'!J18+'YTD Total CARES with SAMS'!J18</f>
        <v>0</v>
      </c>
      <c r="K18" s="435">
        <f t="shared" si="0"/>
        <v>0</v>
      </c>
      <c r="L18" s="435">
        <f t="shared" si="1"/>
        <v>0</v>
      </c>
      <c r="M18" s="788"/>
      <c r="N18" s="789"/>
      <c r="O18" s="788"/>
      <c r="P18" s="789"/>
      <c r="Q18" s="783">
        <f t="shared" si="3"/>
        <v>0</v>
      </c>
      <c r="R18" s="783">
        <f t="shared" si="4"/>
        <v>0</v>
      </c>
      <c r="S18" s="783">
        <f t="shared" si="2"/>
        <v>0</v>
      </c>
      <c r="T18" s="776" t="s">
        <v>448</v>
      </c>
      <c r="U18" s="783">
        <v>2.12</v>
      </c>
      <c r="V18" s="2"/>
    </row>
    <row r="19" spans="1:22" ht="26.1" customHeight="1">
      <c r="A19" s="121" t="s">
        <v>49</v>
      </c>
      <c r="B19" s="438" t="s">
        <v>509</v>
      </c>
      <c r="C19" s="441">
        <f>'YTD Total Title III with SAMS'!C19+'YTD Total FFCRA with SAMS'!C19+'YTD Total CARES with SAMS'!C19</f>
        <v>0</v>
      </c>
      <c r="D19" s="441">
        <f>'YTD Total Title III with SAMS'!D19+'YTD Total FFCRA with SAMS'!D19+'YTD Total CARES with SAMS'!D19</f>
        <v>0</v>
      </c>
      <c r="E19" s="441">
        <f>'YTD Total Title III with SAMS'!E19+'YTD Total FFCRA with SAMS'!E19+'YTD Total CARES with SAMS'!E19</f>
        <v>0</v>
      </c>
      <c r="F19" s="441">
        <f>'YTD Total Title III with SAMS'!F19+'YTD Total FFCRA with SAMS'!F19+'YTD Total CARES with SAMS'!F19</f>
        <v>0</v>
      </c>
      <c r="G19" s="441">
        <f>'YTD Total Title III with SAMS'!G19+'YTD Total FFCRA with SAMS'!G19+'YTD Total CARES with SAMS'!G19</f>
        <v>0</v>
      </c>
      <c r="H19" s="441">
        <f>'YTD Total Title III with SAMS'!H19+'YTD Total FFCRA with SAMS'!H19+'YTD Total CARES with SAMS'!H19</f>
        <v>0</v>
      </c>
      <c r="I19" s="441">
        <f>'YTD Total Title III with SAMS'!I19+'YTD Total FFCRA with SAMS'!I19+'YTD Total CARES with SAMS'!I19</f>
        <v>0</v>
      </c>
      <c r="J19" s="441">
        <f>'YTD Total Title III with SAMS'!J19+'YTD Total FFCRA with SAMS'!J19+'YTD Total CARES with SAMS'!J19</f>
        <v>0</v>
      </c>
      <c r="K19" s="435">
        <f t="shared" si="0"/>
        <v>0</v>
      </c>
      <c r="L19" s="435">
        <f t="shared" si="1"/>
        <v>0</v>
      </c>
      <c r="M19" s="788"/>
      <c r="N19" s="789"/>
      <c r="O19" s="788"/>
      <c r="P19" s="789"/>
      <c r="Q19" s="783" t="str">
        <f t="shared" si="3"/>
        <v>N/A</v>
      </c>
      <c r="R19" s="783" t="str">
        <f t="shared" si="4"/>
        <v>N/A</v>
      </c>
      <c r="S19" s="783" t="str">
        <f t="shared" si="2"/>
        <v>N/A</v>
      </c>
      <c r="T19" s="776" t="s">
        <v>510</v>
      </c>
      <c r="U19" s="783">
        <v>15.48</v>
      </c>
      <c r="V19" s="44" t="s">
        <v>1319</v>
      </c>
    </row>
    <row r="20" spans="1:22" ht="26.1" customHeight="1">
      <c r="B20" s="438" t="s">
        <v>1239</v>
      </c>
      <c r="C20" s="441">
        <f>'YTD Total Title III with SAMS'!C20+'YTD Total FFCRA with SAMS'!C20+'YTD Total CARES with SAMS'!C20</f>
        <v>0</v>
      </c>
      <c r="D20" s="441">
        <f>'YTD Total Title III with SAMS'!D20+'YTD Total FFCRA with SAMS'!D20+'YTD Total CARES with SAMS'!D20</f>
        <v>0</v>
      </c>
      <c r="E20" s="441">
        <f>'YTD Total Title III with SAMS'!E20+'YTD Total FFCRA with SAMS'!E20+'YTD Total CARES with SAMS'!E20</f>
        <v>0</v>
      </c>
      <c r="F20" s="441">
        <f>'YTD Total Title III with SAMS'!F20+'YTD Total FFCRA with SAMS'!F20+'YTD Total CARES with SAMS'!F20</f>
        <v>0</v>
      </c>
      <c r="G20" s="441">
        <f>'YTD Total Title III with SAMS'!G20+'YTD Total FFCRA with SAMS'!G20+'YTD Total CARES with SAMS'!G20</f>
        <v>0</v>
      </c>
      <c r="H20" s="441">
        <f>'YTD Total Title III with SAMS'!H20+'YTD Total FFCRA with SAMS'!H20+'YTD Total CARES with SAMS'!H20</f>
        <v>0</v>
      </c>
      <c r="I20" s="441">
        <f>'YTD Total Title III with SAMS'!I20+'YTD Total FFCRA with SAMS'!I20+'YTD Total CARES with SAMS'!I20</f>
        <v>0</v>
      </c>
      <c r="J20" s="441">
        <f>'YTD Total Title III with SAMS'!J20+'YTD Total FFCRA with SAMS'!J20+'YTD Total CARES with SAMS'!J20</f>
        <v>0</v>
      </c>
      <c r="K20" s="435">
        <f t="shared" si="0"/>
        <v>0</v>
      </c>
      <c r="L20" s="435">
        <f t="shared" si="1"/>
        <v>0</v>
      </c>
      <c r="M20" s="788"/>
      <c r="N20" s="789"/>
      <c r="O20" s="788"/>
      <c r="P20" s="789"/>
      <c r="Q20" s="783">
        <f t="shared" si="3"/>
        <v>0</v>
      </c>
      <c r="R20" s="783">
        <f t="shared" si="4"/>
        <v>0</v>
      </c>
      <c r="S20" s="783">
        <f t="shared" si="2"/>
        <v>0</v>
      </c>
      <c r="T20" s="776" t="s">
        <v>448</v>
      </c>
      <c r="U20" s="783">
        <v>9.64</v>
      </c>
      <c r="V20" s="2"/>
    </row>
    <row r="21" spans="1:22" ht="26.1" customHeight="1">
      <c r="B21" s="438" t="s">
        <v>1240</v>
      </c>
      <c r="C21" s="441">
        <f>'YTD Total Title III with SAMS'!C21+'YTD Total FFCRA with SAMS'!C21+'YTD Total CARES with SAMS'!C21</f>
        <v>0</v>
      </c>
      <c r="D21" s="441">
        <f>'YTD Total Title III with SAMS'!D21+'YTD Total FFCRA with SAMS'!D21+'YTD Total CARES with SAMS'!D21</f>
        <v>0</v>
      </c>
      <c r="E21" s="441">
        <f>'YTD Total Title III with SAMS'!E21+'YTD Total FFCRA with SAMS'!E21+'YTD Total CARES with SAMS'!E21</f>
        <v>0</v>
      </c>
      <c r="F21" s="441">
        <f>'YTD Total Title III with SAMS'!F21+'YTD Total FFCRA with SAMS'!F21+'YTD Total CARES with SAMS'!F21</f>
        <v>0</v>
      </c>
      <c r="G21" s="441">
        <f>'YTD Total Title III with SAMS'!G21+'YTD Total FFCRA with SAMS'!G21+'YTD Total CARES with SAMS'!G21</f>
        <v>0</v>
      </c>
      <c r="H21" s="441">
        <f>'YTD Total Title III with SAMS'!H21+'YTD Total FFCRA with SAMS'!H21+'YTD Total CARES with SAMS'!H21</f>
        <v>0</v>
      </c>
      <c r="I21" s="441">
        <f>'YTD Total Title III with SAMS'!I21+'YTD Total FFCRA with SAMS'!I21+'YTD Total CARES with SAMS'!I21</f>
        <v>0</v>
      </c>
      <c r="J21" s="441">
        <f>'YTD Total Title III with SAMS'!J21+'YTD Total FFCRA with SAMS'!J21+'YTD Total CARES with SAMS'!J21</f>
        <v>0</v>
      </c>
      <c r="K21" s="435">
        <f t="shared" si="0"/>
        <v>0</v>
      </c>
      <c r="L21" s="435">
        <f t="shared" si="1"/>
        <v>0</v>
      </c>
      <c r="M21" s="788"/>
      <c r="N21" s="789"/>
      <c r="O21" s="788"/>
      <c r="P21" s="789"/>
      <c r="Q21" s="783">
        <f t="shared" si="3"/>
        <v>0</v>
      </c>
      <c r="R21" s="783">
        <f t="shared" si="4"/>
        <v>0</v>
      </c>
      <c r="S21" s="783">
        <f t="shared" si="2"/>
        <v>0</v>
      </c>
      <c r="T21" s="776" t="s">
        <v>527</v>
      </c>
      <c r="U21" s="783"/>
      <c r="V21" s="2"/>
    </row>
    <row r="22" spans="1:22" ht="26.1" customHeight="1">
      <c r="B22" s="438" t="s">
        <v>574</v>
      </c>
      <c r="C22" s="441">
        <f>'YTD Total Title III with SAMS'!C22+'YTD Total FFCRA with SAMS'!C22+'YTD Total CARES with SAMS'!C22</f>
        <v>0</v>
      </c>
      <c r="D22" s="441">
        <f>'YTD Total Title III with SAMS'!D22+'YTD Total FFCRA with SAMS'!D22+'YTD Total CARES with SAMS'!D22</f>
        <v>0</v>
      </c>
      <c r="E22" s="441">
        <f>'YTD Total Title III with SAMS'!E22+'YTD Total FFCRA with SAMS'!E22+'YTD Total CARES with SAMS'!E22</f>
        <v>0</v>
      </c>
      <c r="F22" s="441">
        <f>'YTD Total Title III with SAMS'!F22+'YTD Total FFCRA with SAMS'!F22+'YTD Total CARES with SAMS'!F22</f>
        <v>0</v>
      </c>
      <c r="G22" s="441">
        <f>'YTD Total Title III with SAMS'!G22+'YTD Total FFCRA with SAMS'!G22+'YTD Total CARES with SAMS'!G22</f>
        <v>0</v>
      </c>
      <c r="H22" s="441">
        <f>'YTD Total Title III with SAMS'!H22+'YTD Total FFCRA with SAMS'!H22+'YTD Total CARES with SAMS'!H22</f>
        <v>0</v>
      </c>
      <c r="I22" s="441">
        <f>'YTD Total Title III with SAMS'!I22+'YTD Total FFCRA with SAMS'!I22+'YTD Total CARES with SAMS'!I22</f>
        <v>0</v>
      </c>
      <c r="J22" s="441">
        <f>'YTD Total Title III with SAMS'!J22+'YTD Total FFCRA with SAMS'!J22+'YTD Total CARES with SAMS'!J22</f>
        <v>0</v>
      </c>
      <c r="K22" s="435">
        <f t="shared" si="0"/>
        <v>0</v>
      </c>
      <c r="L22" s="435">
        <f t="shared" si="1"/>
        <v>0</v>
      </c>
      <c r="M22" s="788"/>
      <c r="N22" s="789"/>
      <c r="O22" s="788"/>
      <c r="P22" s="789"/>
      <c r="Q22" s="783">
        <f t="shared" si="3"/>
        <v>0</v>
      </c>
      <c r="R22" s="783">
        <f t="shared" si="4"/>
        <v>0</v>
      </c>
      <c r="S22" s="783">
        <f t="shared" si="2"/>
        <v>0</v>
      </c>
      <c r="T22" s="776" t="s">
        <v>448</v>
      </c>
      <c r="U22" s="783"/>
      <c r="V22" s="2"/>
    </row>
    <row r="23" spans="1:22" ht="26.1" customHeight="1">
      <c r="B23" s="438" t="s">
        <v>578</v>
      </c>
      <c r="C23" s="441">
        <f>'YTD Total Title III with SAMS'!C23+'YTD Total FFCRA with SAMS'!C23+'YTD Total CARES with SAMS'!C23</f>
        <v>0</v>
      </c>
      <c r="D23" s="441">
        <f>'YTD Total Title III with SAMS'!D23+'YTD Total FFCRA with SAMS'!D23+'YTD Total CARES with SAMS'!D23</f>
        <v>0</v>
      </c>
      <c r="E23" s="441">
        <f>'YTD Total Title III with SAMS'!E23+'YTD Total FFCRA with SAMS'!E23+'YTD Total CARES with SAMS'!E23</f>
        <v>0</v>
      </c>
      <c r="F23" s="441">
        <f>'YTD Total Title III with SAMS'!F23+'YTD Total FFCRA with SAMS'!F23+'YTD Total CARES with SAMS'!F23</f>
        <v>0</v>
      </c>
      <c r="G23" s="441">
        <f>'YTD Total Title III with SAMS'!G23+'YTD Total FFCRA with SAMS'!G23+'YTD Total CARES with SAMS'!G23</f>
        <v>0</v>
      </c>
      <c r="H23" s="441">
        <f>'YTD Total Title III with SAMS'!H23+'YTD Total FFCRA with SAMS'!H23+'YTD Total CARES with SAMS'!H23</f>
        <v>0</v>
      </c>
      <c r="I23" s="441">
        <f>'YTD Total Title III with SAMS'!I23+'YTD Total FFCRA with SAMS'!I23+'YTD Total CARES with SAMS'!I23</f>
        <v>0</v>
      </c>
      <c r="J23" s="441">
        <f>'YTD Total Title III with SAMS'!J23+'YTD Total FFCRA with SAMS'!J23+'YTD Total CARES with SAMS'!J23</f>
        <v>0</v>
      </c>
      <c r="K23" s="435">
        <f t="shared" si="0"/>
        <v>0</v>
      </c>
      <c r="L23" s="435">
        <f t="shared" si="1"/>
        <v>0</v>
      </c>
      <c r="M23" s="788"/>
      <c r="N23" s="789"/>
      <c r="O23" s="788"/>
      <c r="P23" s="789"/>
      <c r="Q23" s="783">
        <f t="shared" si="3"/>
        <v>0</v>
      </c>
      <c r="R23" s="783">
        <f t="shared" si="4"/>
        <v>0</v>
      </c>
      <c r="S23" s="783">
        <f t="shared" si="2"/>
        <v>0</v>
      </c>
      <c r="T23" s="776" t="s">
        <v>448</v>
      </c>
      <c r="U23" s="783"/>
      <c r="V23" s="2"/>
    </row>
    <row r="24" spans="1:22" ht="26.1" customHeight="1">
      <c r="B24" s="438" t="s">
        <v>584</v>
      </c>
      <c r="C24" s="441">
        <f>'YTD Total Title III with SAMS'!C24+'YTD Total FFCRA with SAMS'!C24+'YTD Total CARES with SAMS'!C24</f>
        <v>0</v>
      </c>
      <c r="D24" s="441">
        <f>'YTD Total Title III with SAMS'!D24+'YTD Total FFCRA with SAMS'!D24+'YTD Total CARES with SAMS'!D24</f>
        <v>0</v>
      </c>
      <c r="E24" s="441">
        <f>'YTD Total Title III with SAMS'!E24+'YTD Total FFCRA with SAMS'!E24+'YTD Total CARES with SAMS'!E24</f>
        <v>0</v>
      </c>
      <c r="F24" s="441">
        <f>'YTD Total Title III with SAMS'!F24+'YTD Total FFCRA with SAMS'!F24+'YTD Total CARES with SAMS'!F24</f>
        <v>0</v>
      </c>
      <c r="G24" s="441">
        <f>'YTD Total Title III with SAMS'!G24+'YTD Total FFCRA with SAMS'!G24+'YTD Total CARES with SAMS'!G24</f>
        <v>0</v>
      </c>
      <c r="H24" s="441">
        <f>'YTD Total Title III with SAMS'!H24+'YTD Total FFCRA with SAMS'!H24+'YTD Total CARES with SAMS'!H24</f>
        <v>0</v>
      </c>
      <c r="I24" s="441">
        <f>'YTD Total Title III with SAMS'!I24+'YTD Total FFCRA with SAMS'!I24+'YTD Total CARES with SAMS'!I24</f>
        <v>0</v>
      </c>
      <c r="J24" s="441">
        <f>'YTD Total Title III with SAMS'!J24+'YTD Total FFCRA with SAMS'!J24+'YTD Total CARES with SAMS'!J24</f>
        <v>0</v>
      </c>
      <c r="K24" s="435">
        <f t="shared" si="0"/>
        <v>0</v>
      </c>
      <c r="L24" s="435">
        <f t="shared" si="1"/>
        <v>0</v>
      </c>
      <c r="M24" s="788"/>
      <c r="N24" s="789"/>
      <c r="O24" s="788"/>
      <c r="P24" s="789"/>
      <c r="Q24" s="783">
        <f t="shared" si="3"/>
        <v>0</v>
      </c>
      <c r="R24" s="783">
        <f t="shared" si="4"/>
        <v>0</v>
      </c>
      <c r="S24" s="783">
        <f t="shared" si="2"/>
        <v>0</v>
      </c>
      <c r="T24" s="776" t="s">
        <v>361</v>
      </c>
      <c r="U24" s="783"/>
      <c r="V24" s="2"/>
    </row>
    <row r="25" spans="1:22" ht="26.1" customHeight="1">
      <c r="A25" s="121" t="s">
        <v>1320</v>
      </c>
      <c r="B25" s="438" t="s">
        <v>1241</v>
      </c>
      <c r="C25" s="441">
        <f>'YTD Total Title III with SAMS'!C25+'YTD Total FFCRA with SAMS'!C25+'YTD Total CARES with SAMS'!C25</f>
        <v>0</v>
      </c>
      <c r="D25" s="441">
        <f>'YTD Total Title III with SAMS'!D25+'YTD Total FFCRA with SAMS'!D25+'YTD Total CARES with SAMS'!D25</f>
        <v>0</v>
      </c>
      <c r="E25" s="441">
        <f>'YTD Total Title III with SAMS'!E25+'YTD Total FFCRA with SAMS'!E25+'YTD Total CARES with SAMS'!E25</f>
        <v>0</v>
      </c>
      <c r="F25" s="441">
        <f>'YTD Total Title III with SAMS'!F25+'YTD Total FFCRA with SAMS'!F25+'YTD Total CARES with SAMS'!F25</f>
        <v>0</v>
      </c>
      <c r="G25" s="441">
        <f>'YTD Total Title III with SAMS'!G25+'YTD Total FFCRA with SAMS'!G25+'YTD Total CARES with SAMS'!G25</f>
        <v>0</v>
      </c>
      <c r="H25" s="441">
        <f>'YTD Total Title III with SAMS'!H25+'YTD Total FFCRA with SAMS'!H25+'YTD Total CARES with SAMS'!H25</f>
        <v>0</v>
      </c>
      <c r="I25" s="441">
        <f>'YTD Total Title III with SAMS'!I25+'YTD Total FFCRA with SAMS'!I25+'YTD Total CARES with SAMS'!I25</f>
        <v>0</v>
      </c>
      <c r="J25" s="441">
        <f>'YTD Total Title III with SAMS'!J25+'YTD Total FFCRA with SAMS'!J25+'YTD Total CARES with SAMS'!J25</f>
        <v>0</v>
      </c>
      <c r="K25" s="435">
        <f>C25+D25+E25+G25+H25+I25+J25</f>
        <v>0</v>
      </c>
      <c r="L25" s="435">
        <f>C25+D25+E25+F25+G25+H25+I25+J25</f>
        <v>0</v>
      </c>
      <c r="M25" s="788"/>
      <c r="N25" s="789"/>
      <c r="O25" s="788"/>
      <c r="P25" s="789"/>
      <c r="Q25" s="783">
        <f t="shared" si="3"/>
        <v>0</v>
      </c>
      <c r="R25" s="783">
        <f t="shared" si="4"/>
        <v>0</v>
      </c>
      <c r="S25" s="783">
        <f t="shared" si="2"/>
        <v>0</v>
      </c>
      <c r="T25" s="777" t="s">
        <v>448</v>
      </c>
      <c r="U25" s="783"/>
      <c r="V25" s="2"/>
    </row>
    <row r="26" spans="1:22" ht="26.1" customHeight="1">
      <c r="A26" s="121" t="s">
        <v>1320</v>
      </c>
      <c r="B26" s="438" t="s">
        <v>592</v>
      </c>
      <c r="C26" s="441">
        <f>'YTD Total Title III with SAMS'!C26+'YTD Total FFCRA with SAMS'!C26+'YTD Total CARES with SAMS'!C26</f>
        <v>0</v>
      </c>
      <c r="D26" s="441">
        <f>'YTD Total Title III with SAMS'!D26+'YTD Total FFCRA with SAMS'!D26+'YTD Total CARES with SAMS'!D26</f>
        <v>0</v>
      </c>
      <c r="E26" s="441">
        <f>'YTD Total Title III with SAMS'!E26+'YTD Total FFCRA with SAMS'!E26+'YTD Total CARES with SAMS'!E26</f>
        <v>0</v>
      </c>
      <c r="F26" s="441">
        <f>'YTD Total Title III with SAMS'!F26+'YTD Total FFCRA with SAMS'!F26+'YTD Total CARES with SAMS'!F26</f>
        <v>0</v>
      </c>
      <c r="G26" s="441">
        <f>'YTD Total Title III with SAMS'!G26+'YTD Total FFCRA with SAMS'!G26+'YTD Total CARES with SAMS'!G26</f>
        <v>0</v>
      </c>
      <c r="H26" s="441">
        <f>'YTD Total Title III with SAMS'!H26+'YTD Total FFCRA with SAMS'!H26+'YTD Total CARES with SAMS'!H26</f>
        <v>0</v>
      </c>
      <c r="I26" s="441">
        <f>'YTD Total Title III with SAMS'!I26+'YTD Total FFCRA with SAMS'!I26+'YTD Total CARES with SAMS'!I26</f>
        <v>0</v>
      </c>
      <c r="J26" s="441">
        <f>'YTD Total Title III with SAMS'!J26+'YTD Total FFCRA with SAMS'!J26+'YTD Total CARES with SAMS'!J26</f>
        <v>0</v>
      </c>
      <c r="K26" s="435">
        <f>C26+D26+E26+G26+H26+I26+J26</f>
        <v>0</v>
      </c>
      <c r="L26" s="435">
        <f>C26+D26+E26+F26+G26+H26+I26+J26</f>
        <v>0</v>
      </c>
      <c r="M26" s="788"/>
      <c r="N26" s="789"/>
      <c r="O26" s="788"/>
      <c r="P26" s="789"/>
      <c r="Q26" s="783">
        <f t="shared" si="3"/>
        <v>0</v>
      </c>
      <c r="R26" s="783">
        <f t="shared" si="4"/>
        <v>0</v>
      </c>
      <c r="S26" s="783">
        <f t="shared" si="2"/>
        <v>0</v>
      </c>
      <c r="T26" s="776" t="s">
        <v>510</v>
      </c>
      <c r="U26" s="783"/>
      <c r="V26" s="2"/>
    </row>
    <row r="27" spans="1:22" ht="26.1" customHeight="1">
      <c r="B27" s="438" t="s">
        <v>1100</v>
      </c>
      <c r="C27" s="441">
        <f>'YTD Total Title III with SAMS'!C27+'YTD Total FFCRA with SAMS'!C27+'YTD Total CARES with SAMS'!C27</f>
        <v>0</v>
      </c>
      <c r="D27" s="441">
        <f>'YTD Total Title III with SAMS'!D27+'YTD Total FFCRA with SAMS'!D27+'YTD Total CARES with SAMS'!D27</f>
        <v>0</v>
      </c>
      <c r="E27" s="441">
        <f>'YTD Total Title III with SAMS'!E27+'YTD Total FFCRA with SAMS'!E27+'YTD Total CARES with SAMS'!E27</f>
        <v>0</v>
      </c>
      <c r="F27" s="441">
        <f>'YTD Total Title III with SAMS'!F27+'YTD Total FFCRA with SAMS'!F27+'YTD Total CARES with SAMS'!F27</f>
        <v>0</v>
      </c>
      <c r="G27" s="441">
        <f>'YTD Total Title III with SAMS'!G27+'YTD Total FFCRA with SAMS'!G27+'YTD Total CARES with SAMS'!G27</f>
        <v>0</v>
      </c>
      <c r="H27" s="441">
        <f>'YTD Total Title III with SAMS'!H27+'YTD Total FFCRA with SAMS'!H27+'YTD Total CARES with SAMS'!H27</f>
        <v>0</v>
      </c>
      <c r="I27" s="441">
        <f>'YTD Total Title III with SAMS'!I27+'YTD Total FFCRA with SAMS'!I27+'YTD Total CARES with SAMS'!I27</f>
        <v>0</v>
      </c>
      <c r="J27" s="441">
        <f>'YTD Total Title III with SAMS'!J27+'YTD Total FFCRA with SAMS'!J27+'YTD Total CARES with SAMS'!J27</f>
        <v>0</v>
      </c>
      <c r="K27" s="435">
        <f t="shared" si="0"/>
        <v>0</v>
      </c>
      <c r="L27" s="435">
        <f t="shared" si="1"/>
        <v>0</v>
      </c>
      <c r="M27" s="788"/>
      <c r="N27" s="789"/>
      <c r="O27" s="788"/>
      <c r="P27" s="789"/>
      <c r="Q27" s="783">
        <f t="shared" si="3"/>
        <v>0</v>
      </c>
      <c r="R27" s="783">
        <f t="shared" si="4"/>
        <v>0</v>
      </c>
      <c r="S27" s="783">
        <f t="shared" si="2"/>
        <v>0</v>
      </c>
      <c r="T27" s="777" t="s">
        <v>448</v>
      </c>
      <c r="U27" s="783"/>
      <c r="V27" s="2"/>
    </row>
    <row r="28" spans="1:22" ht="26.1" customHeight="1">
      <c r="B28" s="438" t="s">
        <v>1237</v>
      </c>
      <c r="C28" s="441">
        <f>'YTD Total Title III with SAMS'!C28+'YTD Total FFCRA with SAMS'!C28+'YTD Total CARES with SAMS'!C28</f>
        <v>0</v>
      </c>
      <c r="D28" s="441">
        <f>'YTD Total Title III with SAMS'!D28+'YTD Total FFCRA with SAMS'!D28+'YTD Total CARES with SAMS'!D28</f>
        <v>0</v>
      </c>
      <c r="E28" s="441">
        <f>'YTD Total Title III with SAMS'!E28+'YTD Total FFCRA with SAMS'!E28+'YTD Total CARES with SAMS'!E28</f>
        <v>0</v>
      </c>
      <c r="F28" s="441">
        <f>'YTD Total Title III with SAMS'!F28+'YTD Total FFCRA with SAMS'!F28+'YTD Total CARES with SAMS'!F28</f>
        <v>0</v>
      </c>
      <c r="G28" s="441">
        <f>'YTD Total Title III with SAMS'!G28+'YTD Total FFCRA with SAMS'!G28+'YTD Total CARES with SAMS'!G28</f>
        <v>0</v>
      </c>
      <c r="H28" s="441">
        <f>'YTD Total Title III with SAMS'!H28+'YTD Total FFCRA with SAMS'!H28+'YTD Total CARES with SAMS'!H28</f>
        <v>0</v>
      </c>
      <c r="I28" s="441">
        <f>'YTD Total Title III with SAMS'!I28+'YTD Total FFCRA with SAMS'!I28+'YTD Total CARES with SAMS'!I28</f>
        <v>0</v>
      </c>
      <c r="J28" s="441">
        <f>'YTD Total Title III with SAMS'!J28+'YTD Total FFCRA with SAMS'!J28+'YTD Total CARES with SAMS'!J28</f>
        <v>0</v>
      </c>
      <c r="K28" s="435">
        <f>C28+D28+E28+G28+H28+I28+J28</f>
        <v>0</v>
      </c>
      <c r="L28" s="435">
        <f>C28+D28+E28+F28+G28+H28+I28+J28</f>
        <v>0</v>
      </c>
      <c r="M28" s="788"/>
      <c r="N28" s="789"/>
      <c r="O28" s="788"/>
      <c r="P28" s="789"/>
      <c r="Q28" s="783">
        <f>IF($A28="w","N/A",IF(AND($L28=0,M28=0,O28=0),0,IF(AND($L28=0,(M28+O28)&gt;0),"Error-No Expenses",IF(AND($L28&gt;0,(M28+O28)=0),"Error-No Services",($L28/(M28+O28))))))</f>
        <v>0</v>
      </c>
      <c r="R28" s="783">
        <f>IF($A28="w","N/A",IF(AND($K28=0,M28=0,O28=0),0,IF(AND($K28=0,(M28+O28)&gt;0),"Error-No Expenses",IF(AND($K28&gt;0,(M28+O28)=0),"Error-No Services",($K28/(M28+O28))))))</f>
        <v>0</v>
      </c>
      <c r="S28" s="783">
        <f t="shared" si="2"/>
        <v>0</v>
      </c>
      <c r="T28" s="776" t="s">
        <v>361</v>
      </c>
      <c r="U28" s="783">
        <v>62</v>
      </c>
      <c r="V28" s="44" t="s">
        <v>1321</v>
      </c>
    </row>
    <row r="29" spans="1:22" ht="26.1" customHeight="1">
      <c r="B29" s="438" t="s">
        <v>1238</v>
      </c>
      <c r="C29" s="441">
        <f>'YTD Total Title III with SAMS'!C29+'YTD Total FFCRA with SAMS'!C29+'YTD Total CARES with SAMS'!C29</f>
        <v>0</v>
      </c>
      <c r="D29" s="441">
        <f>'YTD Total Title III with SAMS'!D29+'YTD Total FFCRA with SAMS'!D29+'YTD Total CARES with SAMS'!D29</f>
        <v>0</v>
      </c>
      <c r="E29" s="441">
        <f>'YTD Total Title III with SAMS'!E29+'YTD Total FFCRA with SAMS'!E29+'YTD Total CARES with SAMS'!E29</f>
        <v>0</v>
      </c>
      <c r="F29" s="441">
        <f>'YTD Total Title III with SAMS'!F29+'YTD Total FFCRA with SAMS'!F29+'YTD Total CARES with SAMS'!F29</f>
        <v>0</v>
      </c>
      <c r="G29" s="441">
        <f>'YTD Total Title III with SAMS'!G29+'YTD Total FFCRA with SAMS'!G29+'YTD Total CARES with SAMS'!G29</f>
        <v>0</v>
      </c>
      <c r="H29" s="441">
        <f>'YTD Total Title III with SAMS'!H29+'YTD Total FFCRA with SAMS'!H29+'YTD Total CARES with SAMS'!H29</f>
        <v>0</v>
      </c>
      <c r="I29" s="441">
        <f>'YTD Total Title III with SAMS'!I29+'YTD Total FFCRA with SAMS'!I29+'YTD Total CARES with SAMS'!I29</f>
        <v>0</v>
      </c>
      <c r="J29" s="441">
        <f>'YTD Total Title III with SAMS'!J29+'YTD Total FFCRA with SAMS'!J29+'YTD Total CARES with SAMS'!J29</f>
        <v>0</v>
      </c>
      <c r="K29" s="435">
        <f>C29+D29+E29+G29+H29+I29+J29</f>
        <v>0</v>
      </c>
      <c r="L29" s="435">
        <f>C29+D29+E29+F29+G29+H29+I29+J29</f>
        <v>0</v>
      </c>
      <c r="M29" s="788"/>
      <c r="N29" s="789"/>
      <c r="O29" s="788"/>
      <c r="P29" s="789"/>
      <c r="Q29" s="783">
        <f>IF($A29="w","N/A",IF(AND($L29=0,M29=0,O29=0),0,IF(AND($L29=0,(M29+O29)&gt;0),"Error-No Expenses",IF(AND($L29&gt;0,(M29+O29)=0),"Error-No Services",($L29/(M29+O29))))))</f>
        <v>0</v>
      </c>
      <c r="R29" s="783">
        <f>IF($A29="w","N/A",IF(AND($K29=0,M29=0,O29=0),0,IF(AND($K29=0,(M29+O29)&gt;0),"Error-No Expenses",IF(AND($K29&gt;0,(M29+O29)=0),"Error-No Services",($K29/(M29+O29))))))</f>
        <v>0</v>
      </c>
      <c r="S29" s="783">
        <f t="shared" si="2"/>
        <v>0</v>
      </c>
      <c r="T29" s="776" t="s">
        <v>361</v>
      </c>
      <c r="U29" s="783"/>
      <c r="V29" s="44" t="s">
        <v>1321</v>
      </c>
    </row>
    <row r="30" spans="1:22" ht="26.1" customHeight="1">
      <c r="B30" s="438" t="s">
        <v>750</v>
      </c>
      <c r="C30" s="441">
        <f>'YTD Total Title III with SAMS'!C30+'YTD Total FFCRA with SAMS'!C30+'YTD Total CARES with SAMS'!C30</f>
        <v>0</v>
      </c>
      <c r="D30" s="441">
        <f>'YTD Total Title III with SAMS'!D30+'YTD Total FFCRA with SAMS'!D30+'YTD Total CARES with SAMS'!D30</f>
        <v>0</v>
      </c>
      <c r="E30" s="441">
        <f>'YTD Total Title III with SAMS'!E30+'YTD Total FFCRA with SAMS'!E30+'YTD Total CARES with SAMS'!E30</f>
        <v>0</v>
      </c>
      <c r="F30" s="441">
        <f>'YTD Total Title III with SAMS'!F30+'YTD Total FFCRA with SAMS'!F30+'YTD Total CARES with SAMS'!F30</f>
        <v>0</v>
      </c>
      <c r="G30" s="441">
        <f>'YTD Total Title III with SAMS'!G30+'YTD Total FFCRA with SAMS'!G30+'YTD Total CARES with SAMS'!G30</f>
        <v>0</v>
      </c>
      <c r="H30" s="441">
        <f>'YTD Total Title III with SAMS'!H30+'YTD Total FFCRA with SAMS'!H30+'YTD Total CARES with SAMS'!H30</f>
        <v>0</v>
      </c>
      <c r="I30" s="441">
        <f>'YTD Total Title III with SAMS'!I30+'YTD Total FFCRA with SAMS'!I30+'YTD Total CARES with SAMS'!I30</f>
        <v>0</v>
      </c>
      <c r="J30" s="441">
        <f>'YTD Total Title III with SAMS'!J30+'YTD Total FFCRA with SAMS'!J30+'YTD Total CARES with SAMS'!J30</f>
        <v>0</v>
      </c>
      <c r="K30" s="435">
        <f t="shared" si="0"/>
        <v>0</v>
      </c>
      <c r="L30" s="435">
        <f t="shared" si="1"/>
        <v>0</v>
      </c>
      <c r="M30" s="788"/>
      <c r="N30" s="789"/>
      <c r="O30" s="788"/>
      <c r="P30" s="789"/>
      <c r="Q30" s="783">
        <f t="shared" si="3"/>
        <v>0</v>
      </c>
      <c r="R30" s="783">
        <f t="shared" si="4"/>
        <v>0</v>
      </c>
      <c r="S30" s="783">
        <f t="shared" si="2"/>
        <v>0</v>
      </c>
      <c r="T30" s="776" t="s">
        <v>751</v>
      </c>
      <c r="U30" s="783"/>
      <c r="V30" s="2"/>
    </row>
    <row r="31" spans="1:22" ht="26.1" customHeight="1">
      <c r="B31" s="438" t="s">
        <v>767</v>
      </c>
      <c r="C31" s="441">
        <f>'YTD Total Title III with SAMS'!C31+'YTD Total FFCRA with SAMS'!C31+'YTD Total CARES with SAMS'!C31</f>
        <v>0</v>
      </c>
      <c r="D31" s="441">
        <f>'YTD Total Title III with SAMS'!D31+'YTD Total FFCRA with SAMS'!D31+'YTD Total CARES with SAMS'!D31</f>
        <v>0</v>
      </c>
      <c r="E31" s="441">
        <f>'YTD Total Title III with SAMS'!E31+'YTD Total FFCRA with SAMS'!E31+'YTD Total CARES with SAMS'!E31</f>
        <v>0</v>
      </c>
      <c r="F31" s="441">
        <f>'YTD Total Title III with SAMS'!F31+'YTD Total FFCRA with SAMS'!F31+'YTD Total CARES with SAMS'!F31</f>
        <v>0</v>
      </c>
      <c r="G31" s="441">
        <f>'YTD Total Title III with SAMS'!G31+'YTD Total FFCRA with SAMS'!G31+'YTD Total CARES with SAMS'!G31</f>
        <v>0</v>
      </c>
      <c r="H31" s="441">
        <f>'YTD Total Title III with SAMS'!H31+'YTD Total FFCRA with SAMS'!H31+'YTD Total CARES with SAMS'!H31</f>
        <v>0</v>
      </c>
      <c r="I31" s="441">
        <f>'YTD Total Title III with SAMS'!I31+'YTD Total FFCRA with SAMS'!I31+'YTD Total CARES with SAMS'!I31</f>
        <v>0</v>
      </c>
      <c r="J31" s="441">
        <f>'YTD Total Title III with SAMS'!J31+'YTD Total FFCRA with SAMS'!J31+'YTD Total CARES with SAMS'!J31</f>
        <v>0</v>
      </c>
      <c r="K31" s="435">
        <f t="shared" si="0"/>
        <v>0</v>
      </c>
      <c r="L31" s="435">
        <f t="shared" si="1"/>
        <v>0</v>
      </c>
      <c r="M31" s="788"/>
      <c r="N31" s="789"/>
      <c r="O31" s="788"/>
      <c r="P31" s="789"/>
      <c r="Q31" s="783">
        <f t="shared" si="3"/>
        <v>0</v>
      </c>
      <c r="R31" s="783">
        <f t="shared" si="4"/>
        <v>0</v>
      </c>
      <c r="S31" s="783">
        <f t="shared" si="2"/>
        <v>0</v>
      </c>
      <c r="T31" s="776" t="s">
        <v>751</v>
      </c>
      <c r="U31" s="783"/>
      <c r="V31" s="2"/>
    </row>
    <row r="32" spans="1:22" ht="26.1" customHeight="1">
      <c r="B32" s="438" t="s">
        <v>771</v>
      </c>
      <c r="C32" s="441">
        <f>'YTD Total Title III with SAMS'!C32+'YTD Total FFCRA with SAMS'!C32+'YTD Total CARES with SAMS'!C32</f>
        <v>0</v>
      </c>
      <c r="D32" s="441">
        <f>'YTD Total Title III with SAMS'!D32+'YTD Total FFCRA with SAMS'!D32+'YTD Total CARES with SAMS'!D32</f>
        <v>0</v>
      </c>
      <c r="E32" s="441">
        <f>'YTD Total Title III with SAMS'!E32+'YTD Total FFCRA with SAMS'!E32+'YTD Total CARES with SAMS'!E32</f>
        <v>0</v>
      </c>
      <c r="F32" s="441">
        <f>'YTD Total Title III with SAMS'!F32+'YTD Total FFCRA with SAMS'!F32+'YTD Total CARES with SAMS'!F32</f>
        <v>0</v>
      </c>
      <c r="G32" s="441">
        <f>'YTD Total Title III with SAMS'!G32+'YTD Total FFCRA with SAMS'!G32+'YTD Total CARES with SAMS'!G32</f>
        <v>0</v>
      </c>
      <c r="H32" s="441">
        <f>'YTD Total Title III with SAMS'!H32+'YTD Total FFCRA with SAMS'!H32+'YTD Total CARES with SAMS'!H32</f>
        <v>0</v>
      </c>
      <c r="I32" s="441">
        <f>'YTD Total Title III with SAMS'!I32+'YTD Total FFCRA with SAMS'!I32+'YTD Total CARES with SAMS'!I32</f>
        <v>0</v>
      </c>
      <c r="J32" s="441">
        <f>'YTD Total Title III with SAMS'!J32+'YTD Total FFCRA with SAMS'!J32+'YTD Total CARES with SAMS'!J32</f>
        <v>0</v>
      </c>
      <c r="K32" s="435">
        <f t="shared" si="0"/>
        <v>0</v>
      </c>
      <c r="L32" s="435">
        <f t="shared" si="1"/>
        <v>0</v>
      </c>
      <c r="M32" s="788"/>
      <c r="N32" s="789"/>
      <c r="O32" s="788"/>
      <c r="P32" s="789"/>
      <c r="Q32" s="783">
        <f t="shared" si="3"/>
        <v>0</v>
      </c>
      <c r="R32" s="783">
        <f t="shared" si="4"/>
        <v>0</v>
      </c>
      <c r="S32" s="783">
        <f t="shared" si="2"/>
        <v>0</v>
      </c>
      <c r="T32" s="776" t="s">
        <v>751</v>
      </c>
      <c r="U32" s="783"/>
      <c r="V32" s="2"/>
    </row>
    <row r="33" spans="1:22" ht="26.1" customHeight="1">
      <c r="B33" s="438" t="s">
        <v>773</v>
      </c>
      <c r="C33" s="441">
        <f>'YTD Total Title III with SAMS'!C33+'YTD Total FFCRA with SAMS'!C33+'YTD Total CARES with SAMS'!C33</f>
        <v>0</v>
      </c>
      <c r="D33" s="441">
        <f>'YTD Total Title III with SAMS'!D33+'YTD Total FFCRA with SAMS'!D33+'YTD Total CARES with SAMS'!D33</f>
        <v>0</v>
      </c>
      <c r="E33" s="441">
        <f>'YTD Total Title III with SAMS'!E33+'YTD Total FFCRA with SAMS'!E33+'YTD Total CARES with SAMS'!E33</f>
        <v>0</v>
      </c>
      <c r="F33" s="441">
        <f>'YTD Total Title III with SAMS'!F33+'YTD Total FFCRA with SAMS'!F33+'YTD Total CARES with SAMS'!F33</f>
        <v>0</v>
      </c>
      <c r="G33" s="441">
        <f>'YTD Total Title III with SAMS'!G33+'YTD Total FFCRA with SAMS'!G33+'YTD Total CARES with SAMS'!G33</f>
        <v>0</v>
      </c>
      <c r="H33" s="441">
        <f>'YTD Total Title III with SAMS'!H33+'YTD Total FFCRA with SAMS'!H33+'YTD Total CARES with SAMS'!H33</f>
        <v>0</v>
      </c>
      <c r="I33" s="441">
        <f>'YTD Total Title III with SAMS'!I33+'YTD Total FFCRA with SAMS'!I33+'YTD Total CARES with SAMS'!I33</f>
        <v>0</v>
      </c>
      <c r="J33" s="441">
        <f>'YTD Total Title III with SAMS'!J33+'YTD Total FFCRA with SAMS'!J33+'YTD Total CARES with SAMS'!J33</f>
        <v>0</v>
      </c>
      <c r="K33" s="435">
        <f t="shared" si="0"/>
        <v>0</v>
      </c>
      <c r="L33" s="435">
        <f t="shared" si="1"/>
        <v>0</v>
      </c>
      <c r="M33" s="788"/>
      <c r="N33" s="789"/>
      <c r="O33" s="788"/>
      <c r="P33" s="789"/>
      <c r="Q33" s="783">
        <f t="shared" si="3"/>
        <v>0</v>
      </c>
      <c r="R33" s="783">
        <f t="shared" si="4"/>
        <v>0</v>
      </c>
      <c r="S33" s="783">
        <f t="shared" si="2"/>
        <v>0</v>
      </c>
      <c r="T33" s="776" t="s">
        <v>751</v>
      </c>
      <c r="U33" s="783"/>
      <c r="V33" s="2"/>
    </row>
    <row r="34" spans="1:22" ht="26.1" customHeight="1">
      <c r="B34" s="438" t="s">
        <v>1243</v>
      </c>
      <c r="C34" s="441">
        <f>'YTD Total Title III with SAMS'!C34+'YTD Total FFCRA with SAMS'!C34+'YTD Total CARES with SAMS'!C34</f>
        <v>0</v>
      </c>
      <c r="D34" s="441">
        <f>'YTD Total Title III with SAMS'!D34+'YTD Total FFCRA with SAMS'!D34+'YTD Total CARES with SAMS'!D34</f>
        <v>0</v>
      </c>
      <c r="E34" s="441">
        <f>'YTD Total Title III with SAMS'!E34+'YTD Total FFCRA with SAMS'!E34+'YTD Total CARES with SAMS'!E34</f>
        <v>0</v>
      </c>
      <c r="F34" s="441">
        <f>'YTD Total Title III with SAMS'!F34+'YTD Total FFCRA with SAMS'!F34+'YTD Total CARES with SAMS'!F34</f>
        <v>0</v>
      </c>
      <c r="G34" s="441">
        <f>'YTD Total Title III with SAMS'!G34+'YTD Total FFCRA with SAMS'!G34+'YTD Total CARES with SAMS'!G34</f>
        <v>0</v>
      </c>
      <c r="H34" s="441">
        <f>'YTD Total Title III with SAMS'!H34+'YTD Total FFCRA with SAMS'!H34+'YTD Total CARES with SAMS'!H34</f>
        <v>0</v>
      </c>
      <c r="I34" s="441">
        <f>'YTD Total Title III with SAMS'!I34+'YTD Total FFCRA with SAMS'!I34+'YTD Total CARES with SAMS'!I34</f>
        <v>0</v>
      </c>
      <c r="J34" s="441">
        <f>'YTD Total Title III with SAMS'!J34+'YTD Total FFCRA with SAMS'!J34+'YTD Total CARES with SAMS'!J34</f>
        <v>0</v>
      </c>
      <c r="K34" s="435">
        <f>C34+D34+E34+G34+H34+I34+J34</f>
        <v>0</v>
      </c>
      <c r="L34" s="435">
        <f>C34+D34+E34+F34+G34+H34+I34+J34</f>
        <v>0</v>
      </c>
      <c r="M34" s="788"/>
      <c r="N34" s="789"/>
      <c r="O34" s="788"/>
      <c r="P34" s="789"/>
      <c r="Q34" s="783">
        <f t="shared" si="3"/>
        <v>0</v>
      </c>
      <c r="R34" s="783">
        <f t="shared" si="4"/>
        <v>0</v>
      </c>
      <c r="S34" s="783">
        <f t="shared" si="2"/>
        <v>0</v>
      </c>
      <c r="T34" s="776" t="s">
        <v>510</v>
      </c>
      <c r="U34" s="783"/>
      <c r="V34" s="2"/>
    </row>
    <row r="35" spans="1:22" ht="26.1" customHeight="1">
      <c r="B35" s="438" t="s">
        <v>799</v>
      </c>
      <c r="C35" s="441">
        <f>'YTD Total Title III with SAMS'!C35+'YTD Total FFCRA with SAMS'!C35+'YTD Total CARES with SAMS'!C35</f>
        <v>0</v>
      </c>
      <c r="D35" s="441">
        <f>'YTD Total Title III with SAMS'!D35+'YTD Total FFCRA with SAMS'!D35+'YTD Total CARES with SAMS'!D35</f>
        <v>0</v>
      </c>
      <c r="E35" s="441">
        <f>'YTD Total Title III with SAMS'!E35+'YTD Total FFCRA with SAMS'!E35+'YTD Total CARES with SAMS'!E35</f>
        <v>0</v>
      </c>
      <c r="F35" s="441">
        <f>'YTD Total Title III with SAMS'!F35+'YTD Total FFCRA with SAMS'!F35+'YTD Total CARES with SAMS'!F35</f>
        <v>0</v>
      </c>
      <c r="G35" s="441">
        <f>'YTD Total Title III with SAMS'!G35+'YTD Total FFCRA with SAMS'!G35+'YTD Total CARES with SAMS'!G35</f>
        <v>0</v>
      </c>
      <c r="H35" s="441">
        <f>'YTD Total Title III with SAMS'!H35+'YTD Total FFCRA with SAMS'!H35+'YTD Total CARES with SAMS'!H35</f>
        <v>0</v>
      </c>
      <c r="I35" s="441">
        <f>'YTD Total Title III with SAMS'!I35+'YTD Total FFCRA with SAMS'!I35+'YTD Total CARES with SAMS'!I35</f>
        <v>0</v>
      </c>
      <c r="J35" s="441">
        <f>'YTD Total Title III with SAMS'!J35+'YTD Total FFCRA with SAMS'!J35+'YTD Total CARES with SAMS'!J35</f>
        <v>0</v>
      </c>
      <c r="K35" s="435">
        <f>C35+D35+E35+G35+H35+I35+J35</f>
        <v>0</v>
      </c>
      <c r="L35" s="435">
        <f>C35+D35+E35+F35+G35+H35+I35+J35</f>
        <v>0</v>
      </c>
      <c r="M35" s="788"/>
      <c r="N35" s="789"/>
      <c r="O35" s="788"/>
      <c r="P35" s="789"/>
      <c r="Q35" s="783">
        <f>IF($A35="w","N/A",IF(AND($L35=0,M35=0,O35=0),0,IF(AND($L35=0,(M35+O35)&gt;0),"Error-No Expenses",IF(AND($L35&gt;0,(M35+O35)=0),"Error-No Services",($L35/(M35+O35))))))</f>
        <v>0</v>
      </c>
      <c r="R35" s="783">
        <f t="shared" si="4"/>
        <v>0</v>
      </c>
      <c r="S35" s="783">
        <f t="shared" si="2"/>
        <v>0</v>
      </c>
      <c r="T35" s="776" t="s">
        <v>448</v>
      </c>
      <c r="U35" s="783"/>
      <c r="V35" s="2"/>
    </row>
    <row r="36" spans="1:22" ht="26.1" customHeight="1">
      <c r="B36" s="438" t="s">
        <v>1244</v>
      </c>
      <c r="C36" s="441">
        <f>'YTD Total Title III with SAMS'!C36+'YTD Total FFCRA with SAMS'!C36+'YTD Total CARES with SAMS'!C36</f>
        <v>0</v>
      </c>
      <c r="D36" s="441">
        <f>'YTD Total Title III with SAMS'!D36+'YTD Total FFCRA with SAMS'!D36+'YTD Total CARES with SAMS'!D36</f>
        <v>0</v>
      </c>
      <c r="E36" s="441">
        <f>'YTD Total Title III with SAMS'!E36+'YTD Total FFCRA with SAMS'!E36+'YTD Total CARES with SAMS'!E36</f>
        <v>0</v>
      </c>
      <c r="F36" s="441">
        <f>'YTD Total Title III with SAMS'!F36+'YTD Total FFCRA with SAMS'!F36+'YTD Total CARES with SAMS'!F36</f>
        <v>0</v>
      </c>
      <c r="G36" s="441">
        <f>'YTD Total Title III with SAMS'!G36+'YTD Total FFCRA with SAMS'!G36+'YTD Total CARES with SAMS'!G36</f>
        <v>0</v>
      </c>
      <c r="H36" s="441">
        <f>'YTD Total Title III with SAMS'!H36+'YTD Total FFCRA with SAMS'!H36+'YTD Total CARES with SAMS'!H36</f>
        <v>0</v>
      </c>
      <c r="I36" s="441">
        <f>'YTD Total Title III with SAMS'!I36+'YTD Total FFCRA with SAMS'!I36+'YTD Total CARES with SAMS'!I36</f>
        <v>0</v>
      </c>
      <c r="J36" s="441">
        <f>'YTD Total Title III with SAMS'!J36+'YTD Total FFCRA with SAMS'!J36+'YTD Total CARES with SAMS'!J36</f>
        <v>0</v>
      </c>
      <c r="K36" s="435">
        <f t="shared" si="0"/>
        <v>0</v>
      </c>
      <c r="L36" s="435">
        <f t="shared" si="1"/>
        <v>0</v>
      </c>
      <c r="M36" s="788"/>
      <c r="N36" s="789"/>
      <c r="O36" s="788"/>
      <c r="P36" s="789"/>
      <c r="Q36" s="783">
        <f t="shared" si="3"/>
        <v>0</v>
      </c>
      <c r="R36" s="783">
        <f t="shared" si="4"/>
        <v>0</v>
      </c>
      <c r="S36" s="783">
        <f t="shared" si="2"/>
        <v>0</v>
      </c>
      <c r="T36" s="776" t="s">
        <v>510</v>
      </c>
      <c r="U36" s="783"/>
      <c r="V36" s="2"/>
    </row>
    <row r="37" spans="1:22" ht="26.1" customHeight="1">
      <c r="B37" s="439" t="s">
        <v>844</v>
      </c>
      <c r="C37" s="442">
        <f>'YTD Total Title III with SAMS'!C37+'YTD Total FFCRA with SAMS'!C37+'YTD Total CARES with SAMS'!C37</f>
        <v>0</v>
      </c>
      <c r="D37" s="442">
        <f>'YTD Total Title III with SAMS'!D37+'YTD Total FFCRA with SAMS'!D37+'YTD Total CARES with SAMS'!D37</f>
        <v>0</v>
      </c>
      <c r="E37" s="442">
        <f>'YTD Total Title III with SAMS'!E37+'YTD Total FFCRA with SAMS'!E37+'YTD Total CARES with SAMS'!E37</f>
        <v>0</v>
      </c>
      <c r="F37" s="442">
        <f>'YTD Total Title III with SAMS'!F37+'YTD Total FFCRA with SAMS'!F37+'YTD Total CARES with SAMS'!F37</f>
        <v>0</v>
      </c>
      <c r="G37" s="442">
        <f>'YTD Total Title III with SAMS'!G37+'YTD Total FFCRA with SAMS'!G37+'YTD Total CARES with SAMS'!G37</f>
        <v>0</v>
      </c>
      <c r="H37" s="442">
        <f>'YTD Total Title III with SAMS'!H37+'YTD Total FFCRA with SAMS'!H37+'YTD Total CARES with SAMS'!H37</f>
        <v>0</v>
      </c>
      <c r="I37" s="442">
        <f>'YTD Total Title III with SAMS'!I37+'YTD Total FFCRA with SAMS'!I37+'YTD Total CARES with SAMS'!I37</f>
        <v>0</v>
      </c>
      <c r="J37" s="442">
        <f>'YTD Total Title III with SAMS'!J37+'YTD Total FFCRA with SAMS'!J37+'YTD Total CARES with SAMS'!J37</f>
        <v>0</v>
      </c>
      <c r="K37" s="435">
        <f t="shared" si="0"/>
        <v>0</v>
      </c>
      <c r="L37" s="435">
        <f t="shared" si="1"/>
        <v>0</v>
      </c>
      <c r="M37" s="788"/>
      <c r="N37" s="789"/>
      <c r="O37" s="788"/>
      <c r="P37" s="789"/>
      <c r="Q37" s="783">
        <f t="shared" si="3"/>
        <v>0</v>
      </c>
      <c r="R37" s="783">
        <f t="shared" si="4"/>
        <v>0</v>
      </c>
      <c r="S37" s="783">
        <f t="shared" si="2"/>
        <v>0</v>
      </c>
      <c r="T37" s="776" t="s">
        <v>510</v>
      </c>
      <c r="U37" s="783">
        <v>34.86</v>
      </c>
      <c r="V37" s="2"/>
    </row>
    <row r="38" spans="1:22" ht="26.1" customHeight="1">
      <c r="B38" s="439" t="s">
        <v>849</v>
      </c>
      <c r="C38" s="442">
        <f>'YTD Total Title III with SAMS'!C38+'YTD Total FFCRA with SAMS'!C38+'YTD Total CARES with SAMS'!C38</f>
        <v>0</v>
      </c>
      <c r="D38" s="442">
        <f>'YTD Total Title III with SAMS'!D38+'YTD Total FFCRA with SAMS'!D38+'YTD Total CARES with SAMS'!D38</f>
        <v>0</v>
      </c>
      <c r="E38" s="442">
        <f>'YTD Total Title III with SAMS'!E38+'YTD Total FFCRA with SAMS'!E38+'YTD Total CARES with SAMS'!E38</f>
        <v>0</v>
      </c>
      <c r="F38" s="442">
        <f>'YTD Total Title III with SAMS'!F38+'YTD Total FFCRA with SAMS'!F38+'YTD Total CARES with SAMS'!F38</f>
        <v>0</v>
      </c>
      <c r="G38" s="442">
        <f>'YTD Total Title III with SAMS'!G38+'YTD Total FFCRA with SAMS'!G38+'YTD Total CARES with SAMS'!G38</f>
        <v>0</v>
      </c>
      <c r="H38" s="442">
        <f>'YTD Total Title III with SAMS'!H38+'YTD Total FFCRA with SAMS'!H38+'YTD Total CARES with SAMS'!H38</f>
        <v>0</v>
      </c>
      <c r="I38" s="442">
        <f>'YTD Total Title III with SAMS'!I38+'YTD Total FFCRA with SAMS'!I38+'YTD Total CARES with SAMS'!I38</f>
        <v>0</v>
      </c>
      <c r="J38" s="442">
        <f>'YTD Total Title III with SAMS'!J38+'YTD Total FFCRA with SAMS'!J38+'YTD Total CARES with SAMS'!J38</f>
        <v>0</v>
      </c>
      <c r="K38" s="435">
        <f t="shared" si="0"/>
        <v>0</v>
      </c>
      <c r="L38" s="435">
        <f t="shared" si="1"/>
        <v>0</v>
      </c>
      <c r="M38" s="788"/>
      <c r="N38" s="789"/>
      <c r="O38" s="788"/>
      <c r="P38" s="789"/>
      <c r="Q38" s="783">
        <f t="shared" si="3"/>
        <v>0</v>
      </c>
      <c r="R38" s="783">
        <f t="shared" si="4"/>
        <v>0</v>
      </c>
      <c r="S38" s="783">
        <f t="shared" si="2"/>
        <v>0</v>
      </c>
      <c r="T38" s="776" t="s">
        <v>448</v>
      </c>
      <c r="U38" s="783">
        <v>66.55</v>
      </c>
      <c r="V38" s="2"/>
    </row>
    <row r="39" spans="1:22" ht="26.1" customHeight="1">
      <c r="B39" s="439" t="s">
        <v>859</v>
      </c>
      <c r="C39" s="442">
        <f>'YTD Total Title III with SAMS'!C39+'YTD Total FFCRA with SAMS'!C39+'YTD Total CARES with SAMS'!C39</f>
        <v>0</v>
      </c>
      <c r="D39" s="442">
        <f>'YTD Total Title III with SAMS'!D39+'YTD Total FFCRA with SAMS'!D39+'YTD Total CARES with SAMS'!D39</f>
        <v>0</v>
      </c>
      <c r="E39" s="442">
        <f>'YTD Total Title III with SAMS'!E39+'YTD Total FFCRA with SAMS'!E39+'YTD Total CARES with SAMS'!E39</f>
        <v>0</v>
      </c>
      <c r="F39" s="442">
        <f>'YTD Total Title III with SAMS'!F39+'YTD Total FFCRA with SAMS'!F39+'YTD Total CARES with SAMS'!F39</f>
        <v>0</v>
      </c>
      <c r="G39" s="442">
        <f>'YTD Total Title III with SAMS'!G39+'YTD Total FFCRA with SAMS'!G39+'YTD Total CARES with SAMS'!G39</f>
        <v>0</v>
      </c>
      <c r="H39" s="442">
        <f>'YTD Total Title III with SAMS'!H39+'YTD Total FFCRA with SAMS'!H39+'YTD Total CARES with SAMS'!H39</f>
        <v>0</v>
      </c>
      <c r="I39" s="442">
        <f>'YTD Total Title III with SAMS'!I39+'YTD Total FFCRA with SAMS'!I39+'YTD Total CARES with SAMS'!I39</f>
        <v>0</v>
      </c>
      <c r="J39" s="442">
        <f>'YTD Total Title III with SAMS'!J39+'YTD Total FFCRA with SAMS'!J39+'YTD Total CARES with SAMS'!J39</f>
        <v>0</v>
      </c>
      <c r="K39" s="435">
        <f t="shared" si="0"/>
        <v>0</v>
      </c>
      <c r="L39" s="435">
        <f t="shared" si="1"/>
        <v>0</v>
      </c>
      <c r="M39" s="788"/>
      <c r="N39" s="789"/>
      <c r="O39" s="788"/>
      <c r="P39" s="789"/>
      <c r="Q39" s="783">
        <f t="shared" si="3"/>
        <v>0</v>
      </c>
      <c r="R39" s="783">
        <f t="shared" si="4"/>
        <v>0</v>
      </c>
      <c r="S39" s="783">
        <f t="shared" si="2"/>
        <v>0</v>
      </c>
      <c r="T39" s="776" t="s">
        <v>448</v>
      </c>
      <c r="U39" s="783">
        <v>66.55</v>
      </c>
      <c r="V39" s="2"/>
    </row>
    <row r="40" spans="1:22" ht="26.1" customHeight="1">
      <c r="B40" s="439" t="s">
        <v>871</v>
      </c>
      <c r="C40" s="442">
        <f>'YTD Total Title III with SAMS'!C40+'YTD Total FFCRA with SAMS'!C40+'YTD Total CARES with SAMS'!C40</f>
        <v>0</v>
      </c>
      <c r="D40" s="442">
        <f>'YTD Total Title III with SAMS'!D40+'YTD Total FFCRA with SAMS'!D40+'YTD Total CARES with SAMS'!D40</f>
        <v>0</v>
      </c>
      <c r="E40" s="442">
        <f>'YTD Total Title III with SAMS'!E40+'YTD Total FFCRA with SAMS'!E40+'YTD Total CARES with SAMS'!E40</f>
        <v>0</v>
      </c>
      <c r="F40" s="442">
        <f>'YTD Total Title III with SAMS'!F40+'YTD Total FFCRA with SAMS'!F40+'YTD Total CARES with SAMS'!F40</f>
        <v>0</v>
      </c>
      <c r="G40" s="442">
        <f>'YTD Total Title III with SAMS'!G40+'YTD Total FFCRA with SAMS'!G40+'YTD Total CARES with SAMS'!G40</f>
        <v>0</v>
      </c>
      <c r="H40" s="442">
        <f>'YTD Total Title III with SAMS'!H40+'YTD Total FFCRA with SAMS'!H40+'YTD Total CARES with SAMS'!H40</f>
        <v>0</v>
      </c>
      <c r="I40" s="442">
        <f>'YTD Total Title III with SAMS'!I40+'YTD Total FFCRA with SAMS'!I40+'YTD Total CARES with SAMS'!I40</f>
        <v>0</v>
      </c>
      <c r="J40" s="442">
        <f>'YTD Total Title III with SAMS'!J40+'YTD Total FFCRA with SAMS'!J40+'YTD Total CARES with SAMS'!J40</f>
        <v>0</v>
      </c>
      <c r="K40" s="435">
        <f t="shared" si="0"/>
        <v>0</v>
      </c>
      <c r="L40" s="435">
        <f t="shared" si="1"/>
        <v>0</v>
      </c>
      <c r="M40" s="788"/>
      <c r="N40" s="789"/>
      <c r="O40" s="788"/>
      <c r="P40" s="789"/>
      <c r="Q40" s="783">
        <f t="shared" si="3"/>
        <v>0</v>
      </c>
      <c r="R40" s="783">
        <f t="shared" si="4"/>
        <v>0</v>
      </c>
      <c r="S40" s="783">
        <f t="shared" si="2"/>
        <v>0</v>
      </c>
      <c r="T40" s="776" t="s">
        <v>448</v>
      </c>
      <c r="U40" s="783">
        <v>66.55</v>
      </c>
      <c r="V40" s="2"/>
    </row>
    <row r="41" spans="1:22" ht="26.1" customHeight="1">
      <c r="B41" s="439" t="s">
        <v>1245</v>
      </c>
      <c r="C41" s="442">
        <f>'YTD Total Title III with SAMS'!C41+'YTD Total FFCRA with SAMS'!C41+'YTD Total CARES with SAMS'!C41</f>
        <v>0</v>
      </c>
      <c r="D41" s="442">
        <f>'YTD Total Title III with SAMS'!D41+'YTD Total FFCRA with SAMS'!D41+'YTD Total CARES with SAMS'!D41</f>
        <v>0</v>
      </c>
      <c r="E41" s="442">
        <f>'YTD Total Title III with SAMS'!E41+'YTD Total FFCRA with SAMS'!E41+'YTD Total CARES with SAMS'!E41</f>
        <v>0</v>
      </c>
      <c r="F41" s="442">
        <f>'YTD Total Title III with SAMS'!F41+'YTD Total FFCRA with SAMS'!F41+'YTD Total CARES with SAMS'!F41</f>
        <v>0</v>
      </c>
      <c r="G41" s="442">
        <f>'YTD Total Title III with SAMS'!G41+'YTD Total FFCRA with SAMS'!G41+'YTD Total CARES with SAMS'!G41</f>
        <v>0</v>
      </c>
      <c r="H41" s="442">
        <f>'YTD Total Title III with SAMS'!H41+'YTD Total FFCRA with SAMS'!H41+'YTD Total CARES with SAMS'!H41</f>
        <v>0</v>
      </c>
      <c r="I41" s="442">
        <f>'YTD Total Title III with SAMS'!I41+'YTD Total FFCRA with SAMS'!I41+'YTD Total CARES with SAMS'!I41</f>
        <v>0</v>
      </c>
      <c r="J41" s="442">
        <f>'YTD Total Title III with SAMS'!J41+'YTD Total FFCRA with SAMS'!J41+'YTD Total CARES with SAMS'!J41</f>
        <v>0</v>
      </c>
      <c r="K41" s="435">
        <f t="shared" si="0"/>
        <v>0</v>
      </c>
      <c r="L41" s="435">
        <f t="shared" si="1"/>
        <v>0</v>
      </c>
      <c r="M41" s="788"/>
      <c r="N41" s="789"/>
      <c r="O41" s="788"/>
      <c r="P41" s="789"/>
      <c r="Q41" s="783">
        <f t="shared" si="3"/>
        <v>0</v>
      </c>
      <c r="R41" s="783">
        <f t="shared" si="4"/>
        <v>0</v>
      </c>
      <c r="S41" s="783">
        <f t="shared" si="2"/>
        <v>0</v>
      </c>
      <c r="T41" s="776" t="s">
        <v>361</v>
      </c>
      <c r="U41" s="783">
        <v>14.79</v>
      </c>
      <c r="V41" s="2"/>
    </row>
    <row r="42" spans="1:22" ht="26.1" customHeight="1">
      <c r="B42" s="439" t="s">
        <v>1246</v>
      </c>
      <c r="C42" s="442">
        <f>'YTD Total Title III with SAMS'!C42+'YTD Total FFCRA with SAMS'!C42+'YTD Total CARES with SAMS'!C42</f>
        <v>0</v>
      </c>
      <c r="D42" s="442">
        <f>'YTD Total Title III with SAMS'!D42+'YTD Total FFCRA with SAMS'!D42+'YTD Total CARES with SAMS'!D42</f>
        <v>0</v>
      </c>
      <c r="E42" s="442">
        <f>'YTD Total Title III with SAMS'!E42+'YTD Total FFCRA with SAMS'!E42+'YTD Total CARES with SAMS'!E42</f>
        <v>0</v>
      </c>
      <c r="F42" s="442">
        <f>'YTD Total Title III with SAMS'!F42+'YTD Total FFCRA with SAMS'!F42+'YTD Total CARES with SAMS'!F42</f>
        <v>0</v>
      </c>
      <c r="G42" s="442">
        <f>'YTD Total Title III with SAMS'!G42+'YTD Total FFCRA with SAMS'!G42+'YTD Total CARES with SAMS'!G42</f>
        <v>0</v>
      </c>
      <c r="H42" s="442">
        <f>'YTD Total Title III with SAMS'!H42+'YTD Total FFCRA with SAMS'!H42+'YTD Total CARES with SAMS'!H42</f>
        <v>0</v>
      </c>
      <c r="I42" s="442">
        <f>'YTD Total Title III with SAMS'!I42+'YTD Total FFCRA with SAMS'!I42+'YTD Total CARES with SAMS'!I42</f>
        <v>0</v>
      </c>
      <c r="J42" s="442">
        <f>'YTD Total Title III with SAMS'!J42+'YTD Total FFCRA with SAMS'!J42+'YTD Total CARES with SAMS'!J42</f>
        <v>0</v>
      </c>
      <c r="K42" s="435">
        <f t="shared" si="0"/>
        <v>0</v>
      </c>
      <c r="L42" s="435">
        <f t="shared" si="1"/>
        <v>0</v>
      </c>
      <c r="M42" s="788"/>
      <c r="N42" s="789"/>
      <c r="O42" s="788"/>
      <c r="P42" s="789"/>
      <c r="Q42" s="783">
        <f t="shared" si="3"/>
        <v>0</v>
      </c>
      <c r="R42" s="783">
        <f t="shared" si="4"/>
        <v>0</v>
      </c>
      <c r="S42" s="783">
        <f t="shared" si="2"/>
        <v>0</v>
      </c>
      <c r="T42" s="776" t="s">
        <v>361</v>
      </c>
      <c r="U42" s="783">
        <v>14.79</v>
      </c>
      <c r="V42" s="2"/>
    </row>
    <row r="43" spans="1:22" ht="26.1" customHeight="1">
      <c r="B43" s="439" t="s">
        <v>1247</v>
      </c>
      <c r="C43" s="442">
        <f>'YTD Total Title III with SAMS'!C43+'YTD Total FFCRA with SAMS'!C43+'YTD Total CARES with SAMS'!C43</f>
        <v>0</v>
      </c>
      <c r="D43" s="442">
        <f>'YTD Total Title III with SAMS'!D43+'YTD Total FFCRA with SAMS'!D43+'YTD Total CARES with SAMS'!D43</f>
        <v>0</v>
      </c>
      <c r="E43" s="442">
        <f>'YTD Total Title III with SAMS'!E43+'YTD Total FFCRA with SAMS'!E43+'YTD Total CARES with SAMS'!E43</f>
        <v>0</v>
      </c>
      <c r="F43" s="442">
        <f>'YTD Total Title III with SAMS'!F43+'YTD Total FFCRA with SAMS'!F43+'YTD Total CARES with SAMS'!F43</f>
        <v>0</v>
      </c>
      <c r="G43" s="442">
        <f>'YTD Total Title III with SAMS'!G43+'YTD Total FFCRA with SAMS'!G43+'YTD Total CARES with SAMS'!G43</f>
        <v>0</v>
      </c>
      <c r="H43" s="442">
        <f>'YTD Total Title III with SAMS'!H43+'YTD Total FFCRA with SAMS'!H43+'YTD Total CARES with SAMS'!H43</f>
        <v>0</v>
      </c>
      <c r="I43" s="442">
        <f>'YTD Total Title III with SAMS'!I43+'YTD Total FFCRA with SAMS'!I43+'YTD Total CARES with SAMS'!I43</f>
        <v>0</v>
      </c>
      <c r="J43" s="442">
        <f>'YTD Total Title III with SAMS'!J43+'YTD Total FFCRA with SAMS'!J43+'YTD Total CARES with SAMS'!J43</f>
        <v>0</v>
      </c>
      <c r="K43" s="435">
        <f t="shared" si="0"/>
        <v>0</v>
      </c>
      <c r="L43" s="435">
        <f t="shared" si="1"/>
        <v>0</v>
      </c>
      <c r="M43" s="788"/>
      <c r="N43" s="789"/>
      <c r="O43" s="788"/>
      <c r="P43" s="789"/>
      <c r="Q43" s="783">
        <f t="shared" si="3"/>
        <v>0</v>
      </c>
      <c r="R43" s="783">
        <f t="shared" si="4"/>
        <v>0</v>
      </c>
      <c r="S43" s="783">
        <f t="shared" si="2"/>
        <v>0</v>
      </c>
      <c r="T43" s="776" t="s">
        <v>361</v>
      </c>
      <c r="U43" s="783">
        <v>14.79</v>
      </c>
      <c r="V43" s="2"/>
    </row>
    <row r="44" spans="1:22" ht="26.1" customHeight="1">
      <c r="B44" s="439" t="s">
        <v>902</v>
      </c>
      <c r="C44" s="442">
        <f>'YTD Total Title III with SAMS'!C44+'YTD Total FFCRA with SAMS'!C44+'YTD Total CARES with SAMS'!C44</f>
        <v>0</v>
      </c>
      <c r="D44" s="442">
        <f>'YTD Total Title III with SAMS'!D44+'YTD Total FFCRA with SAMS'!D44+'YTD Total CARES with SAMS'!D44</f>
        <v>0</v>
      </c>
      <c r="E44" s="442">
        <f>'YTD Total Title III with SAMS'!E44+'YTD Total FFCRA with SAMS'!E44+'YTD Total CARES with SAMS'!E44</f>
        <v>0</v>
      </c>
      <c r="F44" s="442">
        <f>'YTD Total Title III with SAMS'!F44+'YTD Total FFCRA with SAMS'!F44+'YTD Total CARES with SAMS'!F44</f>
        <v>0</v>
      </c>
      <c r="G44" s="442">
        <f>'YTD Total Title III with SAMS'!G44+'YTD Total FFCRA with SAMS'!G44+'YTD Total CARES with SAMS'!G44</f>
        <v>0</v>
      </c>
      <c r="H44" s="442">
        <f>'YTD Total Title III with SAMS'!H44+'YTD Total FFCRA with SAMS'!H44+'YTD Total CARES with SAMS'!H44</f>
        <v>0</v>
      </c>
      <c r="I44" s="442">
        <f>'YTD Total Title III with SAMS'!I44+'YTD Total FFCRA with SAMS'!I44+'YTD Total CARES with SAMS'!I44</f>
        <v>0</v>
      </c>
      <c r="J44" s="442">
        <f>'YTD Total Title III with SAMS'!J44+'YTD Total FFCRA with SAMS'!J44+'YTD Total CARES with SAMS'!J44</f>
        <v>0</v>
      </c>
      <c r="K44" s="435">
        <f t="shared" si="0"/>
        <v>0</v>
      </c>
      <c r="L44" s="435">
        <f t="shared" si="1"/>
        <v>0</v>
      </c>
      <c r="M44" s="788"/>
      <c r="N44" s="789"/>
      <c r="O44" s="788"/>
      <c r="P44" s="789"/>
      <c r="Q44" s="783">
        <f t="shared" si="3"/>
        <v>0</v>
      </c>
      <c r="R44" s="783">
        <f t="shared" si="4"/>
        <v>0</v>
      </c>
      <c r="S44" s="783">
        <f t="shared" si="2"/>
        <v>0</v>
      </c>
      <c r="T44" s="776" t="s">
        <v>751</v>
      </c>
      <c r="U44" s="783">
        <v>34</v>
      </c>
      <c r="V44" s="2"/>
    </row>
    <row r="45" spans="1:22" ht="26.1" customHeight="1">
      <c r="B45" s="439" t="s">
        <v>917</v>
      </c>
      <c r="C45" s="442">
        <f>'YTD Total Title III with SAMS'!C45+'YTD Total FFCRA with SAMS'!C45+'YTD Total CARES with SAMS'!C45</f>
        <v>0</v>
      </c>
      <c r="D45" s="442">
        <f>'YTD Total Title III with SAMS'!D45+'YTD Total FFCRA with SAMS'!D45+'YTD Total CARES with SAMS'!D45</f>
        <v>0</v>
      </c>
      <c r="E45" s="442">
        <f>'YTD Total Title III with SAMS'!E45+'YTD Total FFCRA with SAMS'!E45+'YTD Total CARES with SAMS'!E45</f>
        <v>0</v>
      </c>
      <c r="F45" s="442">
        <f>'YTD Total Title III with SAMS'!F45+'YTD Total FFCRA with SAMS'!F45+'YTD Total CARES with SAMS'!F45</f>
        <v>0</v>
      </c>
      <c r="G45" s="442">
        <f>'YTD Total Title III with SAMS'!G45+'YTD Total FFCRA with SAMS'!G45+'YTD Total CARES with SAMS'!G45</f>
        <v>0</v>
      </c>
      <c r="H45" s="442">
        <f>'YTD Total Title III with SAMS'!H45+'YTD Total FFCRA with SAMS'!H45+'YTD Total CARES with SAMS'!H45</f>
        <v>0</v>
      </c>
      <c r="I45" s="442">
        <f>'YTD Total Title III with SAMS'!I45+'YTD Total FFCRA with SAMS'!I45+'YTD Total CARES with SAMS'!I45</f>
        <v>0</v>
      </c>
      <c r="J45" s="442">
        <f>'YTD Total Title III with SAMS'!J45+'YTD Total FFCRA with SAMS'!J45+'YTD Total CARES with SAMS'!J45</f>
        <v>0</v>
      </c>
      <c r="K45" s="435">
        <f>C45+D45+E45+G45+H45+I45+J45</f>
        <v>0</v>
      </c>
      <c r="L45" s="435">
        <f>C45+D45+E45+F45+G45+H45+I45+J45</f>
        <v>0</v>
      </c>
      <c r="M45" s="788"/>
      <c r="N45" s="789"/>
      <c r="O45" s="788"/>
      <c r="P45" s="789"/>
      <c r="Q45" s="783">
        <f>IF($A45="w","N/A",IF(AND($L45=0,M45=0,O45=0),0,IF(AND($L45=0,(M45+O45)&gt;0),"Error-No Expenses",IF(AND($L45&gt;0,(M45+O45)=0),"Error-No Services",($L45/(M45+O45))))))</f>
        <v>0</v>
      </c>
      <c r="R45" s="783">
        <f t="shared" si="4"/>
        <v>0</v>
      </c>
      <c r="S45" s="783">
        <f t="shared" si="2"/>
        <v>0</v>
      </c>
      <c r="T45" s="777" t="s">
        <v>527</v>
      </c>
      <c r="U45" s="783">
        <v>66.98</v>
      </c>
      <c r="V45" s="44"/>
    </row>
    <row r="46" spans="1:22" ht="26.1" customHeight="1">
      <c r="A46" s="121" t="s">
        <v>1638</v>
      </c>
      <c r="B46" s="439" t="s">
        <v>1248</v>
      </c>
      <c r="C46" s="442">
        <f>'YTD Total Title III with SAMS'!C46+'YTD Total FFCRA with SAMS'!C46+'YTD Total CARES with SAMS'!C46</f>
        <v>0</v>
      </c>
      <c r="D46" s="442">
        <f>'YTD Total Title III with SAMS'!D46+'YTD Total FFCRA with SAMS'!D46+'YTD Total CARES with SAMS'!D46</f>
        <v>0</v>
      </c>
      <c r="E46" s="442">
        <f>'YTD Total Title III with SAMS'!E46+'YTD Total FFCRA with SAMS'!E46+'YTD Total CARES with SAMS'!E46</f>
        <v>0</v>
      </c>
      <c r="F46" s="442">
        <f>'YTD Total Title III with SAMS'!F46+'YTD Total FFCRA with SAMS'!F46+'YTD Total CARES with SAMS'!F46</f>
        <v>0</v>
      </c>
      <c r="G46" s="442">
        <f>'YTD Total Title III with SAMS'!G46+'YTD Total FFCRA with SAMS'!G46+'YTD Total CARES with SAMS'!G46</f>
        <v>0</v>
      </c>
      <c r="H46" s="442">
        <f>'YTD Total Title III with SAMS'!H46+'YTD Total FFCRA with SAMS'!H46+'YTD Total CARES with SAMS'!H46</f>
        <v>0</v>
      </c>
      <c r="I46" s="442">
        <f>'YTD Total Title III with SAMS'!I46+'YTD Total FFCRA with SAMS'!I46+'YTD Total CARES with SAMS'!I46</f>
        <v>0</v>
      </c>
      <c r="J46" s="442">
        <f>'YTD Total Title III with SAMS'!J46+'YTD Total FFCRA with SAMS'!J46+'YTD Total CARES with SAMS'!J46</f>
        <v>0</v>
      </c>
      <c r="K46" s="435">
        <f>C46+D46+E46+G46+H46+I46+J46</f>
        <v>0</v>
      </c>
      <c r="L46" s="435">
        <f>C46+D46+E46+F46+G46+H46+I46+J46</f>
        <v>0</v>
      </c>
      <c r="M46" s="788"/>
      <c r="N46" s="789"/>
      <c r="O46" s="788"/>
      <c r="P46" s="789"/>
      <c r="Q46" s="783" t="str">
        <f>IF($A46="w","N/A",IF(AND($L46=0,M46=0,O46=0),0,IF(AND($L46=0,(M46+O46)&gt;0),"Error-No Expenses",IF(AND($L46&gt;0,(M46+O46)=0),"Error-No Services",($L46/(M46+O46))))))</f>
        <v>N/A</v>
      </c>
      <c r="R46" s="783" t="str">
        <f t="shared" si="4"/>
        <v>N/A</v>
      </c>
      <c r="S46" s="783" t="str">
        <f t="shared" si="2"/>
        <v>N/A</v>
      </c>
      <c r="T46" s="776" t="s">
        <v>510</v>
      </c>
      <c r="U46" s="783">
        <v>34.86</v>
      </c>
      <c r="V46" s="44" t="s">
        <v>1319</v>
      </c>
    </row>
    <row r="47" spans="1:22" ht="26.1" customHeight="1">
      <c r="B47" s="415" t="s">
        <v>1101</v>
      </c>
      <c r="C47" s="435">
        <f t="shared" ref="C47:L47" si="5">+SUM(C7:C45)</f>
        <v>0</v>
      </c>
      <c r="D47" s="435">
        <f t="shared" si="5"/>
        <v>0</v>
      </c>
      <c r="E47" s="435">
        <f t="shared" si="5"/>
        <v>0</v>
      </c>
      <c r="F47" s="435">
        <f t="shared" si="5"/>
        <v>0</v>
      </c>
      <c r="G47" s="435">
        <f t="shared" si="5"/>
        <v>0</v>
      </c>
      <c r="H47" s="435">
        <f t="shared" si="5"/>
        <v>0</v>
      </c>
      <c r="I47" s="435">
        <f t="shared" si="5"/>
        <v>0</v>
      </c>
      <c r="J47" s="435">
        <f t="shared" si="5"/>
        <v>0</v>
      </c>
      <c r="K47" s="435">
        <f t="shared" si="5"/>
        <v>0</v>
      </c>
      <c r="L47" s="435">
        <f t="shared" si="5"/>
        <v>0</v>
      </c>
      <c r="Q47" s="221"/>
      <c r="R47" s="221"/>
      <c r="S47" s="221"/>
      <c r="T47" s="221"/>
      <c r="U47" s="221"/>
    </row>
    <row r="48" spans="1:22">
      <c r="C48" s="132"/>
      <c r="D48" s="132"/>
      <c r="E48" s="132"/>
      <c r="F48" s="132"/>
      <c r="G48" s="132"/>
      <c r="H48" s="132"/>
      <c r="I48" s="132"/>
      <c r="J48" s="132"/>
      <c r="K48" s="132"/>
    </row>
    <row r="50" spans="2:2">
      <c r="B50" s="223" t="s">
        <v>1308</v>
      </c>
    </row>
    <row r="51" spans="2:2">
      <c r="B51" s="224" t="s">
        <v>1309</v>
      </c>
    </row>
  </sheetData>
  <sheetProtection algorithmName="SHA-512" hashValue="F31EUGvzrDrMb5wqj8D1T4YZ4AlmtskFDes/zVOGMd3pxZxBj42dj04ixrbNwwJSKkLo3fHFmaiCMQhDDyHwsA==" saltValue="LJQVcKy7B+t1TwbC24obtQ==" spinCount="100000" sheet="1" objects="1" scenarios="1"/>
  <conditionalFormatting sqref="E1">
    <cfRule type="containsText" dxfId="16" priority="4" operator="containsText" text="Errors">
      <formula>NOT(ISERROR(SEARCH("Errors",E1)))</formula>
    </cfRule>
  </conditionalFormatting>
  <conditionalFormatting sqref="Q7:S46">
    <cfRule type="containsText" dxfId="15" priority="3" operator="containsText" text="Error">
      <formula>NOT(ISERROR(SEARCH("Error",Q7)))</formula>
    </cfRule>
  </conditionalFormatting>
  <conditionalFormatting sqref="U7:U46">
    <cfRule type="containsText" dxfId="14" priority="2" operator="containsText" text="Error">
      <formula>NOT(ISERROR(SEARCH("Error",U7)))</formula>
    </cfRule>
  </conditionalFormatting>
  <conditionalFormatting sqref="T7:T46">
    <cfRule type="containsText" dxfId="13" priority="1" operator="containsText" text="Error">
      <formula>NOT(ISERROR(SEARCH("Error",T7)))</formula>
    </cfRule>
  </conditionalFormatting>
  <dataValidations count="3">
    <dataValidation type="whole" allowBlank="1" showInputMessage="1" showErrorMessage="1" errorTitle="Data Validation" error="Please enter a whole number between 0 and 2147483647." sqref="C7:J46" xr:uid="{8DCE41E0-154C-4B45-93EB-1158DE4141CA}">
      <formula1>0</formula1>
      <formula2>2147483647</formula2>
    </dataValidation>
    <dataValidation type="list" showInputMessage="1" showErrorMessage="1" sqref="B2" xr:uid="{F5800264-140B-4834-82AB-34B237A106B0}">
      <formula1>CAU</formula1>
    </dataValidation>
    <dataValidation type="whole" allowBlank="1" showInputMessage="1" showErrorMessage="1" errorTitle="Data Validation" error="Please enter a whole number between 0 and 2147483647." sqref="C47:L47 K7:L46" xr:uid="{4A658347-4485-4119-AE2C-963238ADFB18}">
      <formula1>0</formula1>
      <formula2>10000000000</formula2>
    </dataValidation>
  </dataValidations>
  <pageMargins left="0.5" right="0.5" top="0.5" bottom="0.5" header="0.5" footer="0.5"/>
  <pageSetup orientation="landscape" r:id="rId1"/>
  <ignoredErrors>
    <ignoredError sqref="R28" formula="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CD3EC-0360-46B6-A11F-3D04900D3DDA}">
  <sheetPr codeName="Sheet28">
    <tabColor theme="8" tint="0.39997558519241921"/>
  </sheetPr>
  <dimension ref="A1:S51"/>
  <sheetViews>
    <sheetView workbookViewId="0">
      <pane xSplit="2" ySplit="6" topLeftCell="C34" activePane="bottomRight" state="frozen"/>
      <selection activeCell="D14" sqref="D14"/>
      <selection pane="topRight" activeCell="D14" sqref="D14"/>
      <selection pane="bottomLeft" activeCell="D14" sqref="D14"/>
      <selection pane="bottomRight" activeCell="C46" sqref="C46"/>
    </sheetView>
  </sheetViews>
  <sheetFormatPr defaultColWidth="8.88671875" defaultRowHeight="13.2"/>
  <cols>
    <col min="1" max="1" width="0" style="121" hidden="1" customWidth="1"/>
    <col min="2" max="2" width="30.6640625" style="121" customWidth="1"/>
    <col min="3" max="10" width="15.6640625" style="121" customWidth="1"/>
    <col min="11" max="18" width="20.6640625" style="121" customWidth="1"/>
    <col min="19" max="19" width="50.6640625" style="121" customWidth="1"/>
    <col min="20" max="16384" width="8.88671875" style="121"/>
  </cols>
  <sheetData>
    <row r="1" spans="2:18" ht="13.8" thickBot="1">
      <c r="B1" s="119" t="s">
        <v>1586</v>
      </c>
      <c r="C1" s="216"/>
      <c r="E1" s="122"/>
      <c r="F1" s="122"/>
      <c r="G1" s="122"/>
      <c r="H1" s="122"/>
      <c r="I1" s="122"/>
      <c r="J1" s="122"/>
      <c r="K1" s="122"/>
    </row>
    <row r="2" spans="2:18" ht="16.2" thickBot="1">
      <c r="B2" s="117">
        <f>IIIB!A2</f>
        <v>0</v>
      </c>
      <c r="C2" s="124" t="str">
        <f>IIIB!C2</f>
        <v>January 2021</v>
      </c>
      <c r="E2" s="125" t="str">
        <f>LOOKUP(C2,'Addl Info'!A21:A34,'Addl Info'!B21:B34)</f>
        <v>01-2021 - 12-2021</v>
      </c>
      <c r="F2" s="126" t="e">
        <f>'Overall Total (2)'!I2+'Overall Total (2)'!I4</f>
        <v>#N/A</v>
      </c>
      <c r="G2" s="122"/>
      <c r="I2" s="217"/>
    </row>
    <row r="3" spans="2:18">
      <c r="B3" s="122"/>
      <c r="C3" s="218"/>
      <c r="D3" s="218"/>
      <c r="E3" s="127" t="s">
        <v>1225</v>
      </c>
      <c r="F3" s="128" t="e">
        <f>'Overall Total (2)'!I3+'Overall Total (2)'!I5</f>
        <v>#N/A</v>
      </c>
      <c r="G3" s="218"/>
      <c r="H3" s="218"/>
      <c r="I3" s="218"/>
      <c r="J3" s="122"/>
      <c r="K3" s="122"/>
    </row>
    <row r="4" spans="2:18">
      <c r="B4" s="122"/>
      <c r="C4" s="218"/>
      <c r="D4" s="218"/>
      <c r="E4" s="122"/>
      <c r="F4" s="122"/>
      <c r="G4" s="218"/>
      <c r="H4" s="218"/>
      <c r="I4" s="218"/>
      <c r="J4" s="122"/>
      <c r="K4" s="122"/>
      <c r="M4" s="121" t="s">
        <v>1589</v>
      </c>
    </row>
    <row r="5" spans="2:18">
      <c r="B5" s="219"/>
      <c r="C5" s="220"/>
      <c r="D5" s="220"/>
      <c r="E5" s="122"/>
      <c r="F5" s="122"/>
      <c r="G5" s="220"/>
      <c r="H5" s="220"/>
      <c r="I5" s="220"/>
      <c r="J5" s="122"/>
      <c r="K5" s="122"/>
    </row>
    <row r="6" spans="2:18" ht="77.099999999999994" customHeight="1">
      <c r="B6" s="60" t="s">
        <v>1226</v>
      </c>
      <c r="C6" s="59" t="s">
        <v>1293</v>
      </c>
      <c r="D6" s="59" t="s">
        <v>1294</v>
      </c>
      <c r="E6" s="59" t="s">
        <v>1295</v>
      </c>
      <c r="F6" s="59" t="s">
        <v>1296</v>
      </c>
      <c r="G6" s="59" t="s">
        <v>1297</v>
      </c>
      <c r="H6" s="59" t="s">
        <v>1298</v>
      </c>
      <c r="I6" s="59" t="s">
        <v>1299</v>
      </c>
      <c r="J6" s="59" t="s">
        <v>1300</v>
      </c>
      <c r="K6" s="59" t="s">
        <v>1301</v>
      </c>
      <c r="L6" s="59" t="s">
        <v>1579</v>
      </c>
      <c r="M6" s="215" t="s">
        <v>1312</v>
      </c>
      <c r="N6" s="215" t="s">
        <v>1313</v>
      </c>
      <c r="O6" s="215" t="s">
        <v>1314</v>
      </c>
      <c r="P6" s="215" t="s">
        <v>1315</v>
      </c>
      <c r="Q6" s="215" t="s">
        <v>1316</v>
      </c>
      <c r="R6" s="215" t="s">
        <v>1317</v>
      </c>
    </row>
    <row r="7" spans="2:18" ht="26.1" customHeight="1">
      <c r="B7" s="438" t="s">
        <v>360</v>
      </c>
      <c r="C7" s="441">
        <f>'YTD Total Title III'!B8</f>
        <v>0</v>
      </c>
      <c r="D7" s="441">
        <f>'YTD Total Title III'!C8</f>
        <v>0</v>
      </c>
      <c r="E7" s="441">
        <f>'YTD Total Title III'!D8</f>
        <v>0</v>
      </c>
      <c r="F7" s="441">
        <f>'YTD Total Title III'!E8</f>
        <v>0</v>
      </c>
      <c r="G7" s="441">
        <f>'YTD Total Title III'!F8</f>
        <v>0</v>
      </c>
      <c r="H7" s="441">
        <f>'YTD Total Title III'!G8</f>
        <v>0</v>
      </c>
      <c r="I7" s="441">
        <f>'YTD Total Title III'!H8</f>
        <v>0</v>
      </c>
      <c r="J7" s="441">
        <f>'YTD Total Title III'!I8</f>
        <v>0</v>
      </c>
      <c r="K7" s="435">
        <f t="shared" ref="K7:K44" si="0">C7+D7+E7+G7+H7+I7+J7</f>
        <v>0</v>
      </c>
      <c r="L7" s="435">
        <f t="shared" ref="L7:L44" si="1">C7+D7+E7+F7+G7+H7+I7+J7</f>
        <v>0</v>
      </c>
      <c r="M7" s="16"/>
      <c r="N7" s="16"/>
      <c r="O7" s="16"/>
      <c r="P7" s="16"/>
      <c r="Q7" s="221">
        <f>IF($A7="w","N/A",IF(AND($L7=0,M7=0,O7=0),0,IF(AND($L7=0,(M7+O7)&gt;0),"Error-No Expenses",IF(AND($L7&gt;0,(M7+O7)=0),"Error-No Services",($L7/(M7+O7))))))</f>
        <v>0</v>
      </c>
      <c r="R7" s="221">
        <f>IF($A7="w","N/A",IF(AND($L7=0,N7=0,P7=0),0,IF(AND($L7=0,(N7+P7)&gt;0),"Error-No Expenses",IF(AND($L7&gt;0,(N7+P7)=0),"Error-No Services",($L7/(N7+P7))))))</f>
        <v>0</v>
      </c>
    </row>
    <row r="8" spans="2:18" ht="26.1" customHeight="1">
      <c r="B8" s="438" t="s">
        <v>368</v>
      </c>
      <c r="C8" s="441">
        <f>'YTD Total Title III'!B9</f>
        <v>0</v>
      </c>
      <c r="D8" s="441">
        <f>'YTD Total Title III'!C9</f>
        <v>0</v>
      </c>
      <c r="E8" s="441">
        <f>'YTD Total Title III'!D9</f>
        <v>0</v>
      </c>
      <c r="F8" s="441">
        <f>'YTD Total Title III'!E9</f>
        <v>0</v>
      </c>
      <c r="G8" s="441">
        <f>'YTD Total Title III'!F9</f>
        <v>0</v>
      </c>
      <c r="H8" s="441">
        <f>'YTD Total Title III'!G9</f>
        <v>0</v>
      </c>
      <c r="I8" s="441">
        <f>'YTD Total Title III'!H9</f>
        <v>0</v>
      </c>
      <c r="J8" s="441">
        <f>'YTD Total Title III'!I9</f>
        <v>0</v>
      </c>
      <c r="K8" s="435">
        <f t="shared" si="0"/>
        <v>0</v>
      </c>
      <c r="L8" s="435">
        <f t="shared" si="1"/>
        <v>0</v>
      </c>
      <c r="M8" s="16"/>
      <c r="N8" s="16"/>
      <c r="O8" s="16"/>
      <c r="P8" s="16"/>
      <c r="Q8" s="221">
        <f t="shared" ref="Q8:Q45" si="2">IF($A8="w","N/A",IF(AND($L8=0,M8=0,O8=0),0,IF(AND($L8=0,(M8+O8)&gt;0),"Error-No Expenses",IF(AND($L8&gt;0,(M8+O8)=0),"Error-No Services",($L8/(M8+O8))))))</f>
        <v>0</v>
      </c>
      <c r="R8" s="221">
        <f t="shared" ref="R8:R45" si="3">IF($A8="w","N/A",IF(AND($L8=0,N8=0,P8=0),0,IF(AND($L8=0,(N8+P8)&gt;0),"Error-No Expenses",IF(AND($L8&gt;0,(N8+P8)=0),"Error-No Services",($L8/(N8+P8))))))</f>
        <v>0</v>
      </c>
    </row>
    <row r="9" spans="2:18" ht="26.1" customHeight="1">
      <c r="B9" s="438" t="s">
        <v>376</v>
      </c>
      <c r="C9" s="441">
        <f>'YTD Total Title III'!B10</f>
        <v>0</v>
      </c>
      <c r="D9" s="441">
        <f>'YTD Total Title III'!C10</f>
        <v>0</v>
      </c>
      <c r="E9" s="441">
        <f>'YTD Total Title III'!D10</f>
        <v>0</v>
      </c>
      <c r="F9" s="441">
        <f>'YTD Total Title III'!E10</f>
        <v>0</v>
      </c>
      <c r="G9" s="441">
        <f>'YTD Total Title III'!F10</f>
        <v>0</v>
      </c>
      <c r="H9" s="441">
        <f>'YTD Total Title III'!G10</f>
        <v>0</v>
      </c>
      <c r="I9" s="441">
        <f>'YTD Total Title III'!H10</f>
        <v>0</v>
      </c>
      <c r="J9" s="441">
        <f>'YTD Total Title III'!I10</f>
        <v>0</v>
      </c>
      <c r="K9" s="435">
        <f t="shared" si="0"/>
        <v>0</v>
      </c>
      <c r="L9" s="435">
        <f t="shared" si="1"/>
        <v>0</v>
      </c>
      <c r="M9" s="16"/>
      <c r="N9" s="16"/>
      <c r="O9" s="16"/>
      <c r="P9" s="16"/>
      <c r="Q9" s="221">
        <f t="shared" si="2"/>
        <v>0</v>
      </c>
      <c r="R9" s="221">
        <f t="shared" si="3"/>
        <v>0</v>
      </c>
    </row>
    <row r="10" spans="2:18" ht="26.1" customHeight="1">
      <c r="B10" s="438" t="s">
        <v>1233</v>
      </c>
      <c r="C10" s="441">
        <f>'YTD Total Title III'!B11</f>
        <v>0</v>
      </c>
      <c r="D10" s="441">
        <f>'YTD Total Title III'!C11</f>
        <v>0</v>
      </c>
      <c r="E10" s="441">
        <f>'YTD Total Title III'!D11</f>
        <v>0</v>
      </c>
      <c r="F10" s="441">
        <f>'YTD Total Title III'!E11</f>
        <v>0</v>
      </c>
      <c r="G10" s="441">
        <f>'YTD Total Title III'!F11</f>
        <v>0</v>
      </c>
      <c r="H10" s="441">
        <f>'YTD Total Title III'!G11</f>
        <v>0</v>
      </c>
      <c r="I10" s="441">
        <f>'YTD Total Title III'!H11</f>
        <v>0</v>
      </c>
      <c r="J10" s="441">
        <f>'YTD Total Title III'!I11</f>
        <v>0</v>
      </c>
      <c r="K10" s="435">
        <f t="shared" si="0"/>
        <v>0</v>
      </c>
      <c r="L10" s="435">
        <f t="shared" si="1"/>
        <v>0</v>
      </c>
      <c r="M10" s="16"/>
      <c r="N10" s="16"/>
      <c r="O10" s="16"/>
      <c r="P10" s="16"/>
      <c r="Q10" s="221">
        <f t="shared" si="2"/>
        <v>0</v>
      </c>
      <c r="R10" s="221">
        <f t="shared" si="3"/>
        <v>0</v>
      </c>
    </row>
    <row r="11" spans="2:18" ht="26.1" customHeight="1">
      <c r="B11" s="438" t="s">
        <v>407</v>
      </c>
      <c r="C11" s="441">
        <f>'YTD Total Title III'!B12</f>
        <v>0</v>
      </c>
      <c r="D11" s="441">
        <f>'YTD Total Title III'!C12</f>
        <v>0</v>
      </c>
      <c r="E11" s="441">
        <f>'YTD Total Title III'!D12</f>
        <v>0</v>
      </c>
      <c r="F11" s="441">
        <f>'YTD Total Title III'!E12</f>
        <v>0</v>
      </c>
      <c r="G11" s="441">
        <f>'YTD Total Title III'!F12</f>
        <v>0</v>
      </c>
      <c r="H11" s="441">
        <f>'YTD Total Title III'!G12</f>
        <v>0</v>
      </c>
      <c r="I11" s="441">
        <f>'YTD Total Title III'!H12</f>
        <v>0</v>
      </c>
      <c r="J11" s="441">
        <f>'YTD Total Title III'!I12</f>
        <v>0</v>
      </c>
      <c r="K11" s="435">
        <f t="shared" si="0"/>
        <v>0</v>
      </c>
      <c r="L11" s="435">
        <f t="shared" si="1"/>
        <v>0</v>
      </c>
      <c r="M11" s="16"/>
      <c r="N11" s="16"/>
      <c r="O11" s="16"/>
      <c r="P11" s="16"/>
      <c r="Q11" s="221">
        <f t="shared" si="2"/>
        <v>0</v>
      </c>
      <c r="R11" s="221">
        <f t="shared" si="3"/>
        <v>0</v>
      </c>
    </row>
    <row r="12" spans="2:18" ht="26.1" customHeight="1">
      <c r="B12" s="438" t="s">
        <v>411</v>
      </c>
      <c r="C12" s="441">
        <f>'YTD Total Title III'!B13</f>
        <v>0</v>
      </c>
      <c r="D12" s="441">
        <f>'YTD Total Title III'!C13</f>
        <v>0</v>
      </c>
      <c r="E12" s="441">
        <f>'YTD Total Title III'!D13</f>
        <v>0</v>
      </c>
      <c r="F12" s="441">
        <f>'YTD Total Title III'!E13</f>
        <v>0</v>
      </c>
      <c r="G12" s="441">
        <f>'YTD Total Title III'!F13</f>
        <v>0</v>
      </c>
      <c r="H12" s="441">
        <f>'YTD Total Title III'!G13</f>
        <v>0</v>
      </c>
      <c r="I12" s="441">
        <f>'YTD Total Title III'!H13</f>
        <v>0</v>
      </c>
      <c r="J12" s="441">
        <f>'YTD Total Title III'!I13</f>
        <v>0</v>
      </c>
      <c r="K12" s="435">
        <f t="shared" si="0"/>
        <v>0</v>
      </c>
      <c r="L12" s="435">
        <f t="shared" si="1"/>
        <v>0</v>
      </c>
      <c r="M12" s="16"/>
      <c r="N12" s="16"/>
      <c r="O12" s="16"/>
      <c r="P12" s="16"/>
      <c r="Q12" s="221">
        <f t="shared" si="2"/>
        <v>0</v>
      </c>
      <c r="R12" s="221">
        <f t="shared" si="3"/>
        <v>0</v>
      </c>
    </row>
    <row r="13" spans="2:18" ht="26.1" customHeight="1">
      <c r="B13" s="438" t="s">
        <v>413</v>
      </c>
      <c r="C13" s="441">
        <f>'YTD Total Title III'!B14</f>
        <v>0</v>
      </c>
      <c r="D13" s="441">
        <f>'YTD Total Title III'!C14</f>
        <v>0</v>
      </c>
      <c r="E13" s="441">
        <f>'YTD Total Title III'!D14</f>
        <v>0</v>
      </c>
      <c r="F13" s="441">
        <f>'YTD Total Title III'!E14</f>
        <v>0</v>
      </c>
      <c r="G13" s="441">
        <f>'YTD Total Title III'!F14</f>
        <v>0</v>
      </c>
      <c r="H13" s="441">
        <f>'YTD Total Title III'!G14</f>
        <v>0</v>
      </c>
      <c r="I13" s="441">
        <f>'YTD Total Title III'!H14</f>
        <v>0</v>
      </c>
      <c r="J13" s="441">
        <f>'YTD Total Title III'!I14</f>
        <v>0</v>
      </c>
      <c r="K13" s="435">
        <f t="shared" si="0"/>
        <v>0</v>
      </c>
      <c r="L13" s="435">
        <f t="shared" si="1"/>
        <v>0</v>
      </c>
      <c r="M13" s="16"/>
      <c r="N13" s="16"/>
      <c r="O13" s="16"/>
      <c r="P13" s="16"/>
      <c r="Q13" s="221">
        <f t="shared" si="2"/>
        <v>0</v>
      </c>
      <c r="R13" s="221">
        <f t="shared" si="3"/>
        <v>0</v>
      </c>
    </row>
    <row r="14" spans="2:18" ht="26.1" customHeight="1">
      <c r="B14" s="438" t="s">
        <v>1234</v>
      </c>
      <c r="C14" s="441">
        <f>'YTD Total Title III'!B15</f>
        <v>0</v>
      </c>
      <c r="D14" s="441">
        <f>'YTD Total Title III'!C15</f>
        <v>0</v>
      </c>
      <c r="E14" s="441">
        <f>'YTD Total Title III'!D15</f>
        <v>0</v>
      </c>
      <c r="F14" s="441">
        <f>'YTD Total Title III'!E15</f>
        <v>0</v>
      </c>
      <c r="G14" s="441">
        <f>'YTD Total Title III'!F15</f>
        <v>0</v>
      </c>
      <c r="H14" s="441">
        <f>'YTD Total Title III'!G15</f>
        <v>0</v>
      </c>
      <c r="I14" s="441">
        <f>'YTD Total Title III'!H15</f>
        <v>0</v>
      </c>
      <c r="J14" s="441">
        <f>'YTD Total Title III'!I15</f>
        <v>0</v>
      </c>
      <c r="K14" s="435">
        <f t="shared" si="0"/>
        <v>0</v>
      </c>
      <c r="L14" s="435">
        <f t="shared" si="1"/>
        <v>0</v>
      </c>
      <c r="M14" s="16"/>
      <c r="N14" s="16"/>
      <c r="O14" s="16"/>
      <c r="P14" s="16"/>
      <c r="Q14" s="221">
        <f t="shared" si="2"/>
        <v>0</v>
      </c>
      <c r="R14" s="221">
        <f t="shared" si="3"/>
        <v>0</v>
      </c>
    </row>
    <row r="15" spans="2:18" ht="26.1" customHeight="1">
      <c r="B15" s="438" t="s">
        <v>1235</v>
      </c>
      <c r="C15" s="441">
        <f>'YTD Total Title III'!B16</f>
        <v>0</v>
      </c>
      <c r="D15" s="441">
        <f>'YTD Total Title III'!C16</f>
        <v>0</v>
      </c>
      <c r="E15" s="441">
        <f>'YTD Total Title III'!D16</f>
        <v>0</v>
      </c>
      <c r="F15" s="441">
        <f>'YTD Total Title III'!E16</f>
        <v>0</v>
      </c>
      <c r="G15" s="441">
        <f>'YTD Total Title III'!F16</f>
        <v>0</v>
      </c>
      <c r="H15" s="441">
        <f>'YTD Total Title III'!G16</f>
        <v>0</v>
      </c>
      <c r="I15" s="441">
        <f>'YTD Total Title III'!H16</f>
        <v>0</v>
      </c>
      <c r="J15" s="441">
        <f>'YTD Total Title III'!I16</f>
        <v>0</v>
      </c>
      <c r="K15" s="435">
        <f t="shared" si="0"/>
        <v>0</v>
      </c>
      <c r="L15" s="435">
        <f t="shared" si="1"/>
        <v>0</v>
      </c>
      <c r="M15" s="16"/>
      <c r="N15" s="16"/>
      <c r="O15" s="16"/>
      <c r="P15" s="16"/>
      <c r="Q15" s="221">
        <f t="shared" si="2"/>
        <v>0</v>
      </c>
      <c r="R15" s="221">
        <f t="shared" si="3"/>
        <v>0</v>
      </c>
    </row>
    <row r="16" spans="2:18" ht="26.1" customHeight="1">
      <c r="B16" s="438" t="s">
        <v>480</v>
      </c>
      <c r="C16" s="441">
        <f>'YTD Total Title III'!B17</f>
        <v>0</v>
      </c>
      <c r="D16" s="441">
        <f>'YTD Total Title III'!C17</f>
        <v>0</v>
      </c>
      <c r="E16" s="441">
        <f>'YTD Total Title III'!D17</f>
        <v>0</v>
      </c>
      <c r="F16" s="441">
        <f>'YTD Total Title III'!E17</f>
        <v>0</v>
      </c>
      <c r="G16" s="441">
        <f>'YTD Total Title III'!F17</f>
        <v>0</v>
      </c>
      <c r="H16" s="441">
        <f>'YTD Total Title III'!G17</f>
        <v>0</v>
      </c>
      <c r="I16" s="441">
        <f>'YTD Total Title III'!H17</f>
        <v>0</v>
      </c>
      <c r="J16" s="441">
        <f>'YTD Total Title III'!I17</f>
        <v>0</v>
      </c>
      <c r="K16" s="435">
        <f t="shared" si="0"/>
        <v>0</v>
      </c>
      <c r="L16" s="435">
        <f t="shared" si="1"/>
        <v>0</v>
      </c>
      <c r="M16" s="16"/>
      <c r="N16" s="16"/>
      <c r="O16" s="16"/>
      <c r="P16" s="16"/>
      <c r="Q16" s="221">
        <f t="shared" si="2"/>
        <v>0</v>
      </c>
      <c r="R16" s="221">
        <f t="shared" si="3"/>
        <v>0</v>
      </c>
    </row>
    <row r="17" spans="1:19" ht="26.1" customHeight="1">
      <c r="A17" s="121" t="s">
        <v>49</v>
      </c>
      <c r="B17" s="438" t="s">
        <v>504</v>
      </c>
      <c r="C17" s="441">
        <f>'YTD Total Title III'!B18</f>
        <v>0</v>
      </c>
      <c r="D17" s="441">
        <f>'YTD Total Title III'!C18</f>
        <v>0</v>
      </c>
      <c r="E17" s="441">
        <f>'YTD Total Title III'!D18</f>
        <v>0</v>
      </c>
      <c r="F17" s="441">
        <f>'YTD Total Title III'!E18</f>
        <v>0</v>
      </c>
      <c r="G17" s="441">
        <f>'YTD Total Title III'!F18</f>
        <v>0</v>
      </c>
      <c r="H17" s="441">
        <f>'YTD Total Title III'!G18</f>
        <v>0</v>
      </c>
      <c r="I17" s="441">
        <f>'YTD Total Title III'!H18</f>
        <v>0</v>
      </c>
      <c r="J17" s="441">
        <f>'YTD Total Title III'!I18</f>
        <v>0</v>
      </c>
      <c r="K17" s="435">
        <f t="shared" si="0"/>
        <v>0</v>
      </c>
      <c r="L17" s="435">
        <f t="shared" si="1"/>
        <v>0</v>
      </c>
      <c r="M17" s="16"/>
      <c r="N17" s="16"/>
      <c r="O17" s="16"/>
      <c r="P17" s="16"/>
      <c r="Q17" s="221" t="str">
        <f t="shared" si="2"/>
        <v>N/A</v>
      </c>
      <c r="R17" s="221" t="str">
        <f t="shared" si="3"/>
        <v>N/A</v>
      </c>
      <c r="S17" s="351" t="s">
        <v>1318</v>
      </c>
    </row>
    <row r="18" spans="1:19" ht="26.1" customHeight="1">
      <c r="B18" s="438" t="s">
        <v>1236</v>
      </c>
      <c r="C18" s="441">
        <f>'YTD Total Title III'!B19</f>
        <v>0</v>
      </c>
      <c r="D18" s="441">
        <f>'YTD Total Title III'!C19</f>
        <v>0</v>
      </c>
      <c r="E18" s="441">
        <f>'YTD Total Title III'!D19</f>
        <v>0</v>
      </c>
      <c r="F18" s="441">
        <f>'YTD Total Title III'!E19</f>
        <v>0</v>
      </c>
      <c r="G18" s="441">
        <f>'YTD Total Title III'!F19</f>
        <v>0</v>
      </c>
      <c r="H18" s="441">
        <f>'YTD Total Title III'!G19</f>
        <v>0</v>
      </c>
      <c r="I18" s="441">
        <f>'YTD Total Title III'!H19</f>
        <v>0</v>
      </c>
      <c r="J18" s="441">
        <f>'YTD Total Title III'!I19</f>
        <v>0</v>
      </c>
      <c r="K18" s="435">
        <f t="shared" si="0"/>
        <v>0</v>
      </c>
      <c r="L18" s="435">
        <f t="shared" si="1"/>
        <v>0</v>
      </c>
      <c r="M18" s="16"/>
      <c r="N18" s="16"/>
      <c r="O18" s="16"/>
      <c r="P18" s="16"/>
      <c r="Q18" s="221">
        <f t="shared" si="2"/>
        <v>0</v>
      </c>
      <c r="R18" s="221">
        <f t="shared" si="3"/>
        <v>0</v>
      </c>
    </row>
    <row r="19" spans="1:19" ht="26.1" customHeight="1">
      <c r="A19" s="121" t="s">
        <v>49</v>
      </c>
      <c r="B19" s="438" t="s">
        <v>509</v>
      </c>
      <c r="C19" s="441">
        <f>'YTD Total Title III'!B20</f>
        <v>0</v>
      </c>
      <c r="D19" s="441">
        <f>'YTD Total Title III'!C20</f>
        <v>0</v>
      </c>
      <c r="E19" s="441">
        <f>'YTD Total Title III'!D20</f>
        <v>0</v>
      </c>
      <c r="F19" s="441">
        <f>'YTD Total Title III'!E20</f>
        <v>0</v>
      </c>
      <c r="G19" s="441">
        <f>'YTD Total Title III'!F20</f>
        <v>0</v>
      </c>
      <c r="H19" s="441">
        <f>'YTD Total Title III'!G20</f>
        <v>0</v>
      </c>
      <c r="I19" s="441">
        <f>'YTD Total Title III'!H20</f>
        <v>0</v>
      </c>
      <c r="J19" s="441">
        <f>'YTD Total Title III'!I20</f>
        <v>0</v>
      </c>
      <c r="K19" s="435">
        <f t="shared" si="0"/>
        <v>0</v>
      </c>
      <c r="L19" s="435">
        <f t="shared" si="1"/>
        <v>0</v>
      </c>
      <c r="M19" s="16"/>
      <c r="N19" s="16"/>
      <c r="O19" s="16"/>
      <c r="P19" s="16"/>
      <c r="Q19" s="221" t="str">
        <f t="shared" si="2"/>
        <v>N/A</v>
      </c>
      <c r="R19" s="221" t="str">
        <f t="shared" si="3"/>
        <v>N/A</v>
      </c>
      <c r="S19" s="351" t="s">
        <v>1319</v>
      </c>
    </row>
    <row r="20" spans="1:19" ht="26.1" customHeight="1">
      <c r="B20" s="438" t="s">
        <v>1239</v>
      </c>
      <c r="C20" s="441">
        <f>'YTD Total Title III'!B23</f>
        <v>0</v>
      </c>
      <c r="D20" s="441">
        <f>'YTD Total Title III'!C23</f>
        <v>0</v>
      </c>
      <c r="E20" s="441">
        <f>'YTD Total Title III'!D23</f>
        <v>0</v>
      </c>
      <c r="F20" s="441">
        <f>'YTD Total Title III'!E23</f>
        <v>0</v>
      </c>
      <c r="G20" s="441">
        <f>'YTD Total Title III'!F23</f>
        <v>0</v>
      </c>
      <c r="H20" s="441">
        <f>'YTD Total Title III'!G23</f>
        <v>0</v>
      </c>
      <c r="I20" s="441">
        <f>'YTD Total Title III'!H23</f>
        <v>0</v>
      </c>
      <c r="J20" s="441">
        <f>'YTD Total Title III'!I23</f>
        <v>0</v>
      </c>
      <c r="K20" s="435">
        <f t="shared" si="0"/>
        <v>0</v>
      </c>
      <c r="L20" s="435">
        <f t="shared" si="1"/>
        <v>0</v>
      </c>
      <c r="M20" s="16"/>
      <c r="N20" s="16"/>
      <c r="O20" s="16"/>
      <c r="P20" s="16"/>
      <c r="Q20" s="221">
        <f t="shared" si="2"/>
        <v>0</v>
      </c>
      <c r="R20" s="221">
        <f t="shared" si="3"/>
        <v>0</v>
      </c>
    </row>
    <row r="21" spans="1:19" ht="26.1" customHeight="1">
      <c r="B21" s="438" t="s">
        <v>1240</v>
      </c>
      <c r="C21" s="441">
        <f>'YTD Total Title III'!B24</f>
        <v>0</v>
      </c>
      <c r="D21" s="441">
        <f>'YTD Total Title III'!C24</f>
        <v>0</v>
      </c>
      <c r="E21" s="441">
        <f>'YTD Total Title III'!D24</f>
        <v>0</v>
      </c>
      <c r="F21" s="441">
        <f>'YTD Total Title III'!E24</f>
        <v>0</v>
      </c>
      <c r="G21" s="441">
        <f>'YTD Total Title III'!F24</f>
        <v>0</v>
      </c>
      <c r="H21" s="441">
        <f>'YTD Total Title III'!G24</f>
        <v>0</v>
      </c>
      <c r="I21" s="441">
        <f>'YTD Total Title III'!H24</f>
        <v>0</v>
      </c>
      <c r="J21" s="441">
        <f>'YTD Total Title III'!I24</f>
        <v>0</v>
      </c>
      <c r="K21" s="435">
        <f t="shared" si="0"/>
        <v>0</v>
      </c>
      <c r="L21" s="435">
        <f t="shared" si="1"/>
        <v>0</v>
      </c>
      <c r="M21" s="16"/>
      <c r="N21" s="16"/>
      <c r="O21" s="16"/>
      <c r="P21" s="16"/>
      <c r="Q21" s="221">
        <f t="shared" si="2"/>
        <v>0</v>
      </c>
      <c r="R21" s="221">
        <f t="shared" si="3"/>
        <v>0</v>
      </c>
    </row>
    <row r="22" spans="1:19" ht="26.1" customHeight="1">
      <c r="B22" s="438" t="s">
        <v>574</v>
      </c>
      <c r="C22" s="441">
        <f>'YTD Total Title III'!B25</f>
        <v>0</v>
      </c>
      <c r="D22" s="441">
        <f>'YTD Total Title III'!C25</f>
        <v>0</v>
      </c>
      <c r="E22" s="441">
        <f>'YTD Total Title III'!D25</f>
        <v>0</v>
      </c>
      <c r="F22" s="441">
        <f>'YTD Total Title III'!E25</f>
        <v>0</v>
      </c>
      <c r="G22" s="441">
        <f>'YTD Total Title III'!F25</f>
        <v>0</v>
      </c>
      <c r="H22" s="441">
        <f>'YTD Total Title III'!G25</f>
        <v>0</v>
      </c>
      <c r="I22" s="441">
        <f>'YTD Total Title III'!H25</f>
        <v>0</v>
      </c>
      <c r="J22" s="441">
        <f>'YTD Total Title III'!I25</f>
        <v>0</v>
      </c>
      <c r="K22" s="435">
        <f t="shared" si="0"/>
        <v>0</v>
      </c>
      <c r="L22" s="435">
        <f t="shared" si="1"/>
        <v>0</v>
      </c>
      <c r="M22" s="16"/>
      <c r="N22" s="16"/>
      <c r="O22" s="16"/>
      <c r="P22" s="16"/>
      <c r="Q22" s="221">
        <f t="shared" si="2"/>
        <v>0</v>
      </c>
      <c r="R22" s="221">
        <f t="shared" si="3"/>
        <v>0</v>
      </c>
    </row>
    <row r="23" spans="1:19" ht="26.1" customHeight="1">
      <c r="B23" s="438" t="s">
        <v>578</v>
      </c>
      <c r="C23" s="441">
        <f>'YTD Total Title III'!B26</f>
        <v>0</v>
      </c>
      <c r="D23" s="441">
        <f>'YTD Total Title III'!C26</f>
        <v>0</v>
      </c>
      <c r="E23" s="441">
        <f>'YTD Total Title III'!D26</f>
        <v>0</v>
      </c>
      <c r="F23" s="441">
        <f>'YTD Total Title III'!E26</f>
        <v>0</v>
      </c>
      <c r="G23" s="441">
        <f>'YTD Total Title III'!F26</f>
        <v>0</v>
      </c>
      <c r="H23" s="441">
        <f>'YTD Total Title III'!G26</f>
        <v>0</v>
      </c>
      <c r="I23" s="441">
        <f>'YTD Total Title III'!H26</f>
        <v>0</v>
      </c>
      <c r="J23" s="441">
        <f>'YTD Total Title III'!I26</f>
        <v>0</v>
      </c>
      <c r="K23" s="435">
        <f t="shared" si="0"/>
        <v>0</v>
      </c>
      <c r="L23" s="435">
        <f t="shared" si="1"/>
        <v>0</v>
      </c>
      <c r="M23" s="16"/>
      <c r="N23" s="16"/>
      <c r="O23" s="16"/>
      <c r="P23" s="16"/>
      <c r="Q23" s="221">
        <f t="shared" si="2"/>
        <v>0</v>
      </c>
      <c r="R23" s="221">
        <f t="shared" si="3"/>
        <v>0</v>
      </c>
    </row>
    <row r="24" spans="1:19" ht="26.1" customHeight="1">
      <c r="B24" s="438" t="s">
        <v>584</v>
      </c>
      <c r="C24" s="441">
        <f>'YTD Total Title III'!B28</f>
        <v>0</v>
      </c>
      <c r="D24" s="441">
        <f>'YTD Total Title III'!C28</f>
        <v>0</v>
      </c>
      <c r="E24" s="441">
        <f>'YTD Total Title III'!D28</f>
        <v>0</v>
      </c>
      <c r="F24" s="441">
        <f>'YTD Total Title III'!E28</f>
        <v>0</v>
      </c>
      <c r="G24" s="441">
        <f>'YTD Total Title III'!F28</f>
        <v>0</v>
      </c>
      <c r="H24" s="441">
        <f>'YTD Total Title III'!G28</f>
        <v>0</v>
      </c>
      <c r="I24" s="441">
        <f>'YTD Total Title III'!H28</f>
        <v>0</v>
      </c>
      <c r="J24" s="441">
        <f>'YTD Total Title III'!I28</f>
        <v>0</v>
      </c>
      <c r="K24" s="435">
        <f t="shared" si="0"/>
        <v>0</v>
      </c>
      <c r="L24" s="435">
        <f t="shared" si="1"/>
        <v>0</v>
      </c>
      <c r="M24" s="16"/>
      <c r="N24" s="16"/>
      <c r="O24" s="16"/>
      <c r="P24" s="16"/>
      <c r="Q24" s="221">
        <f t="shared" si="2"/>
        <v>0</v>
      </c>
      <c r="R24" s="221">
        <f t="shared" si="3"/>
        <v>0</v>
      </c>
    </row>
    <row r="25" spans="1:19" ht="26.1" customHeight="1">
      <c r="A25" s="121" t="s">
        <v>1320</v>
      </c>
      <c r="B25" s="438" t="s">
        <v>1241</v>
      </c>
      <c r="C25" s="441">
        <f>'YTD Total Title III'!B29</f>
        <v>0</v>
      </c>
      <c r="D25" s="441">
        <f>'YTD Total Title III'!C29</f>
        <v>0</v>
      </c>
      <c r="E25" s="441">
        <f>'YTD Total Title III'!D29</f>
        <v>0</v>
      </c>
      <c r="F25" s="441">
        <f>'YTD Total Title III'!E29</f>
        <v>0</v>
      </c>
      <c r="G25" s="441">
        <f>'YTD Total Title III'!F29</f>
        <v>0</v>
      </c>
      <c r="H25" s="441">
        <f>'YTD Total Title III'!G29</f>
        <v>0</v>
      </c>
      <c r="I25" s="441">
        <f>'YTD Total Title III'!H29</f>
        <v>0</v>
      </c>
      <c r="J25" s="441">
        <f>'YTD Total Title III'!I29</f>
        <v>0</v>
      </c>
      <c r="K25" s="435">
        <f>C25+D25+E25+G25+H25+I25+J25</f>
        <v>0</v>
      </c>
      <c r="L25" s="435">
        <f>C25+D25+E25+F25+G25+H25+I25+J25</f>
        <v>0</v>
      </c>
      <c r="M25" s="16"/>
      <c r="N25" s="16"/>
      <c r="O25" s="16"/>
      <c r="P25" s="16"/>
      <c r="Q25" s="221">
        <f t="shared" si="2"/>
        <v>0</v>
      </c>
      <c r="R25" s="221">
        <f t="shared" si="3"/>
        <v>0</v>
      </c>
      <c r="S25" s="351" t="s">
        <v>1321</v>
      </c>
    </row>
    <row r="26" spans="1:19" ht="26.1" customHeight="1">
      <c r="A26" s="121" t="s">
        <v>1320</v>
      </c>
      <c r="B26" s="438" t="s">
        <v>592</v>
      </c>
      <c r="C26" s="441">
        <f>'YTD Total Title III'!B30</f>
        <v>0</v>
      </c>
      <c r="D26" s="441">
        <f>'YTD Total Title III'!C30</f>
        <v>0</v>
      </c>
      <c r="E26" s="441">
        <f>'YTD Total Title III'!D30</f>
        <v>0</v>
      </c>
      <c r="F26" s="441">
        <f>'YTD Total Title III'!E30</f>
        <v>0</v>
      </c>
      <c r="G26" s="441">
        <f>'YTD Total Title III'!F30</f>
        <v>0</v>
      </c>
      <c r="H26" s="441">
        <f>'YTD Total Title III'!G30</f>
        <v>0</v>
      </c>
      <c r="I26" s="441">
        <f>'YTD Total Title III'!H30</f>
        <v>0</v>
      </c>
      <c r="J26" s="441">
        <f>'YTD Total Title III'!I30</f>
        <v>0</v>
      </c>
      <c r="K26" s="435">
        <f>C26+D26+E26+G26+H26+I26+J26</f>
        <v>0</v>
      </c>
      <c r="L26" s="435">
        <f>C26+D26+E26+F26+G26+H26+I26+J26</f>
        <v>0</v>
      </c>
      <c r="M26" s="16"/>
      <c r="N26" s="16"/>
      <c r="O26" s="16"/>
      <c r="P26" s="16"/>
      <c r="Q26" s="221">
        <f t="shared" si="2"/>
        <v>0</v>
      </c>
      <c r="R26" s="221">
        <f t="shared" si="3"/>
        <v>0</v>
      </c>
      <c r="S26" s="351" t="s">
        <v>1321</v>
      </c>
    </row>
    <row r="27" spans="1:19" ht="26.1" customHeight="1">
      <c r="B27" s="438" t="s">
        <v>1100</v>
      </c>
      <c r="C27" s="441">
        <f>'YTD Total Title III'!B31</f>
        <v>0</v>
      </c>
      <c r="D27" s="441">
        <f>'YTD Total Title III'!C31</f>
        <v>0</v>
      </c>
      <c r="E27" s="441">
        <f>'YTD Total Title III'!D31</f>
        <v>0</v>
      </c>
      <c r="F27" s="441">
        <f>'YTD Total Title III'!E31</f>
        <v>0</v>
      </c>
      <c r="G27" s="441">
        <f>'YTD Total Title III'!F31</f>
        <v>0</v>
      </c>
      <c r="H27" s="441">
        <f>'YTD Total Title III'!G31</f>
        <v>0</v>
      </c>
      <c r="I27" s="441">
        <f>'YTD Total Title III'!H31</f>
        <v>0</v>
      </c>
      <c r="J27" s="441">
        <f>'YTD Total Title III'!I31</f>
        <v>0</v>
      </c>
      <c r="K27" s="435">
        <f t="shared" si="0"/>
        <v>0</v>
      </c>
      <c r="L27" s="435">
        <f t="shared" si="1"/>
        <v>0</v>
      </c>
      <c r="M27" s="16"/>
      <c r="N27" s="16"/>
      <c r="O27" s="16"/>
      <c r="P27" s="16"/>
      <c r="Q27" s="221">
        <f t="shared" si="2"/>
        <v>0</v>
      </c>
      <c r="R27" s="221">
        <f t="shared" si="3"/>
        <v>0</v>
      </c>
    </row>
    <row r="28" spans="1:19" ht="26.1" customHeight="1">
      <c r="B28" s="438" t="s">
        <v>1237</v>
      </c>
      <c r="C28" s="441">
        <f>'YTD Total Title III'!B21</f>
        <v>0</v>
      </c>
      <c r="D28" s="441">
        <f>'YTD Total Title III'!C21</f>
        <v>0</v>
      </c>
      <c r="E28" s="441">
        <f>'YTD Total Title III'!D21</f>
        <v>0</v>
      </c>
      <c r="F28" s="441">
        <f>'YTD Total Title III'!E21</f>
        <v>0</v>
      </c>
      <c r="G28" s="441">
        <f>'YTD Total Title III'!F21</f>
        <v>0</v>
      </c>
      <c r="H28" s="441">
        <f>'YTD Total Title III'!G21</f>
        <v>0</v>
      </c>
      <c r="I28" s="441">
        <f>'YTD Total Title III'!H21</f>
        <v>0</v>
      </c>
      <c r="J28" s="441">
        <f>'YTD Total Title III'!I21</f>
        <v>0</v>
      </c>
      <c r="K28" s="435">
        <f>C28+D28+E28+G28+H28+I28+J28</f>
        <v>0</v>
      </c>
      <c r="L28" s="435">
        <f>C28+D28+E28+F28+G28+H28+I28+J28</f>
        <v>0</v>
      </c>
      <c r="M28" s="16"/>
      <c r="N28" s="16"/>
      <c r="O28" s="16"/>
      <c r="P28" s="16"/>
      <c r="Q28" s="221">
        <f>IF($A28="w","N/A",IF(AND($L28=0,M28=0,O28=0),0,IF(AND($L28=0,(M28+O28)&gt;0),"Error-No Expenses",IF(AND($L28&gt;0,(M28+O28)=0),"Error-No Services",($L28/(M28+O28))))))</f>
        <v>0</v>
      </c>
      <c r="R28" s="221">
        <f>IF($A28="w","N/A",IF(AND($L28=0,N28=0,P28=0),0,IF(AND($L28=0,(N28+P28)&gt;0),"Error-No Expenses",IF(AND($L28&gt;0,(N28+P28)=0),"Error-No Services",($L28/(N28+P28))))))</f>
        <v>0</v>
      </c>
    </row>
    <row r="29" spans="1:19" ht="26.1" customHeight="1">
      <c r="B29" s="438" t="s">
        <v>1238</v>
      </c>
      <c r="C29" s="441">
        <f>'YTD Total Title III'!B22</f>
        <v>0</v>
      </c>
      <c r="D29" s="441">
        <f>'YTD Total Title III'!C22</f>
        <v>0</v>
      </c>
      <c r="E29" s="441">
        <f>'YTD Total Title III'!D22</f>
        <v>0</v>
      </c>
      <c r="F29" s="441">
        <f>'YTD Total Title III'!E22</f>
        <v>0</v>
      </c>
      <c r="G29" s="441">
        <f>'YTD Total Title III'!F22</f>
        <v>0</v>
      </c>
      <c r="H29" s="441">
        <f>'YTD Total Title III'!G22</f>
        <v>0</v>
      </c>
      <c r="I29" s="441">
        <f>'YTD Total Title III'!H22</f>
        <v>0</v>
      </c>
      <c r="J29" s="441">
        <f>'YTD Total Title III'!I22</f>
        <v>0</v>
      </c>
      <c r="K29" s="435">
        <f>C29+D29+E29+G29+H29+I29+J29</f>
        <v>0</v>
      </c>
      <c r="L29" s="435">
        <f>C29+D29+E29+F29+G29+H29+I29+J29</f>
        <v>0</v>
      </c>
      <c r="M29" s="16"/>
      <c r="N29" s="16"/>
      <c r="O29" s="16"/>
      <c r="P29" s="16"/>
      <c r="Q29" s="221">
        <f>IF($A29="w","N/A",IF(AND($L29=0,M29=0,O29=0),0,IF(AND($L29=0,(M29+O29)&gt;0),"Error-No Expenses",IF(AND($L29&gt;0,(M29+O29)=0),"Error-No Services",($L29/(M29+O29))))))</f>
        <v>0</v>
      </c>
      <c r="R29" s="221">
        <f>IF($A29="w","N/A",IF(AND($L29=0,N29=0,P29=0),0,IF(AND($L29=0,(N29+P29)&gt;0),"Error-No Expenses",IF(AND($L29&gt;0,(N29+P29)=0),"Error-No Services",($L29/(N29+P29))))))</f>
        <v>0</v>
      </c>
    </row>
    <row r="30" spans="1:19" ht="26.1" customHeight="1">
      <c r="B30" s="438" t="s">
        <v>750</v>
      </c>
      <c r="C30" s="441">
        <f>'YTD Total Title III'!B32</f>
        <v>0</v>
      </c>
      <c r="D30" s="441">
        <f>'YTD Total Title III'!C32</f>
        <v>0</v>
      </c>
      <c r="E30" s="441">
        <f>'YTD Total Title III'!D32</f>
        <v>0</v>
      </c>
      <c r="F30" s="441">
        <f>'YTD Total Title III'!E32</f>
        <v>0</v>
      </c>
      <c r="G30" s="441">
        <f>'YTD Total Title III'!F32</f>
        <v>0</v>
      </c>
      <c r="H30" s="441">
        <f>'YTD Total Title III'!G32</f>
        <v>0</v>
      </c>
      <c r="I30" s="441">
        <f>'YTD Total Title III'!H32</f>
        <v>0</v>
      </c>
      <c r="J30" s="441">
        <f>'YTD Total Title III'!I32</f>
        <v>0</v>
      </c>
      <c r="K30" s="435">
        <f t="shared" si="0"/>
        <v>0</v>
      </c>
      <c r="L30" s="435">
        <f t="shared" si="1"/>
        <v>0</v>
      </c>
      <c r="M30" s="16"/>
      <c r="N30" s="16"/>
      <c r="O30" s="16"/>
      <c r="P30" s="16"/>
      <c r="Q30" s="221">
        <f t="shared" si="2"/>
        <v>0</v>
      </c>
      <c r="R30" s="221">
        <f t="shared" si="3"/>
        <v>0</v>
      </c>
    </row>
    <row r="31" spans="1:19" ht="26.1" customHeight="1">
      <c r="B31" s="438" t="s">
        <v>767</v>
      </c>
      <c r="C31" s="441">
        <f>'YTD Total Title III'!B34</f>
        <v>0</v>
      </c>
      <c r="D31" s="441">
        <f>'YTD Total Title III'!C34</f>
        <v>0</v>
      </c>
      <c r="E31" s="441">
        <f>'YTD Total Title III'!D34</f>
        <v>0</v>
      </c>
      <c r="F31" s="441">
        <f>'YTD Total Title III'!E34</f>
        <v>0</v>
      </c>
      <c r="G31" s="441">
        <f>'YTD Total Title III'!F34</f>
        <v>0</v>
      </c>
      <c r="H31" s="441">
        <f>'YTD Total Title III'!G34</f>
        <v>0</v>
      </c>
      <c r="I31" s="441">
        <f>'YTD Total Title III'!H34</f>
        <v>0</v>
      </c>
      <c r="J31" s="441">
        <f>'YTD Total Title III'!I34</f>
        <v>0</v>
      </c>
      <c r="K31" s="435">
        <f t="shared" si="0"/>
        <v>0</v>
      </c>
      <c r="L31" s="435">
        <f t="shared" si="1"/>
        <v>0</v>
      </c>
      <c r="M31" s="16"/>
      <c r="N31" s="16"/>
      <c r="O31" s="16"/>
      <c r="P31" s="16"/>
      <c r="Q31" s="221">
        <f t="shared" si="2"/>
        <v>0</v>
      </c>
      <c r="R31" s="221">
        <f t="shared" si="3"/>
        <v>0</v>
      </c>
    </row>
    <row r="32" spans="1:19" ht="26.1" customHeight="1">
      <c r="B32" s="438" t="s">
        <v>771</v>
      </c>
      <c r="C32" s="441">
        <f>'YTD Total Title III'!B35</f>
        <v>0</v>
      </c>
      <c r="D32" s="441">
        <f>'YTD Total Title III'!C35</f>
        <v>0</v>
      </c>
      <c r="E32" s="441">
        <f>'YTD Total Title III'!D35</f>
        <v>0</v>
      </c>
      <c r="F32" s="441">
        <f>'YTD Total Title III'!E35</f>
        <v>0</v>
      </c>
      <c r="G32" s="441">
        <f>'YTD Total Title III'!F35</f>
        <v>0</v>
      </c>
      <c r="H32" s="441">
        <f>'YTD Total Title III'!G35</f>
        <v>0</v>
      </c>
      <c r="I32" s="441">
        <f>'YTD Total Title III'!H35</f>
        <v>0</v>
      </c>
      <c r="J32" s="441">
        <f>'YTD Total Title III'!I35</f>
        <v>0</v>
      </c>
      <c r="K32" s="435">
        <f t="shared" si="0"/>
        <v>0</v>
      </c>
      <c r="L32" s="435">
        <f t="shared" si="1"/>
        <v>0</v>
      </c>
      <c r="M32" s="16"/>
      <c r="N32" s="16"/>
      <c r="O32" s="16"/>
      <c r="P32" s="16"/>
      <c r="Q32" s="221">
        <f t="shared" si="2"/>
        <v>0</v>
      </c>
      <c r="R32" s="221">
        <f t="shared" si="3"/>
        <v>0</v>
      </c>
    </row>
    <row r="33" spans="1:19" ht="26.1" customHeight="1">
      <c r="B33" s="438" t="s">
        <v>773</v>
      </c>
      <c r="C33" s="441">
        <f>'YTD Total Title III'!B36</f>
        <v>0</v>
      </c>
      <c r="D33" s="441">
        <f>'YTD Total Title III'!C36</f>
        <v>0</v>
      </c>
      <c r="E33" s="441">
        <f>'YTD Total Title III'!D36</f>
        <v>0</v>
      </c>
      <c r="F33" s="441">
        <f>'YTD Total Title III'!E36</f>
        <v>0</v>
      </c>
      <c r="G33" s="441">
        <f>'YTD Total Title III'!F36</f>
        <v>0</v>
      </c>
      <c r="H33" s="441">
        <f>'YTD Total Title III'!G36</f>
        <v>0</v>
      </c>
      <c r="I33" s="441">
        <f>'YTD Total Title III'!H36</f>
        <v>0</v>
      </c>
      <c r="J33" s="441">
        <f>'YTD Total Title III'!I36</f>
        <v>0</v>
      </c>
      <c r="K33" s="435">
        <f t="shared" si="0"/>
        <v>0</v>
      </c>
      <c r="L33" s="435">
        <f t="shared" si="1"/>
        <v>0</v>
      </c>
      <c r="M33" s="16"/>
      <c r="N33" s="16"/>
      <c r="O33" s="16"/>
      <c r="P33" s="16"/>
      <c r="Q33" s="221">
        <f t="shared" si="2"/>
        <v>0</v>
      </c>
      <c r="R33" s="221">
        <f t="shared" si="3"/>
        <v>0</v>
      </c>
    </row>
    <row r="34" spans="1:19" ht="26.1" customHeight="1">
      <c r="B34" s="438" t="s">
        <v>1243</v>
      </c>
      <c r="C34" s="441">
        <f>'YTD Total Title III'!B37</f>
        <v>0</v>
      </c>
      <c r="D34" s="441">
        <f>'YTD Total Title III'!C37</f>
        <v>0</v>
      </c>
      <c r="E34" s="441">
        <f>'YTD Total Title III'!D37</f>
        <v>0</v>
      </c>
      <c r="F34" s="441">
        <f>'YTD Total Title III'!E37</f>
        <v>0</v>
      </c>
      <c r="G34" s="441">
        <f>'YTD Total Title III'!F37</f>
        <v>0</v>
      </c>
      <c r="H34" s="441">
        <f>'YTD Total Title III'!G37</f>
        <v>0</v>
      </c>
      <c r="I34" s="441">
        <f>'YTD Total Title III'!H37</f>
        <v>0</v>
      </c>
      <c r="J34" s="441">
        <f>'YTD Total Title III'!I37</f>
        <v>0</v>
      </c>
      <c r="K34" s="435">
        <f>C34+D34+E34+G34+H34+I34+J34</f>
        <v>0</v>
      </c>
      <c r="L34" s="435">
        <f>C34+D34+E34+F34+G34+H34+I34+J34</f>
        <v>0</v>
      </c>
      <c r="M34" s="16"/>
      <c r="N34" s="16"/>
      <c r="O34" s="16"/>
      <c r="P34" s="16"/>
      <c r="Q34" s="221">
        <f t="shared" si="2"/>
        <v>0</v>
      </c>
      <c r="R34" s="221">
        <f t="shared" si="3"/>
        <v>0</v>
      </c>
    </row>
    <row r="35" spans="1:19" ht="26.1" customHeight="1">
      <c r="B35" s="438" t="s">
        <v>799</v>
      </c>
      <c r="C35" s="441">
        <f>'YTD Total Title III'!B27</f>
        <v>0</v>
      </c>
      <c r="D35" s="441">
        <f>'YTD Total Title III'!C27</f>
        <v>0</v>
      </c>
      <c r="E35" s="441">
        <f>'YTD Total Title III'!D27</f>
        <v>0</v>
      </c>
      <c r="F35" s="441">
        <f>'YTD Total Title III'!E27</f>
        <v>0</v>
      </c>
      <c r="G35" s="441">
        <f>'YTD Total Title III'!F27</f>
        <v>0</v>
      </c>
      <c r="H35" s="441">
        <f>'YTD Total Title III'!G27</f>
        <v>0</v>
      </c>
      <c r="I35" s="441">
        <f>'YTD Total Title III'!H27</f>
        <v>0</v>
      </c>
      <c r="J35" s="441">
        <f>'YTD Total Title III'!I27</f>
        <v>0</v>
      </c>
      <c r="K35" s="435">
        <f>C35+D35+E35+G35+H35+I35+J35</f>
        <v>0</v>
      </c>
      <c r="L35" s="435">
        <f>C35+D35+E35+F35+G35+H35+I35+J35</f>
        <v>0</v>
      </c>
      <c r="M35" s="16"/>
      <c r="N35" s="16"/>
      <c r="O35" s="16"/>
      <c r="P35" s="16"/>
      <c r="Q35" s="221">
        <f>IF($A35="w","N/A",IF(AND($L35=0,M35=0,O35=0),0,IF(AND($L35=0,(M35+O35)&gt;0),"Error-No Expenses",IF(AND($L35&gt;0,(M35+O35)=0),"Error-No Services",($L35/(M35+O35))))))</f>
        <v>0</v>
      </c>
      <c r="R35" s="221">
        <f>IF($A35="w","N/A",IF(AND($L35=0,N35=0,P35=0),0,IF(AND($L35=0,(N35+P35)&gt;0),"Error-No Expenses",IF(AND($L35&gt;0,(N35+P35)=0),"Error-No Services",($L35/(N35+P35))))))</f>
        <v>0</v>
      </c>
    </row>
    <row r="36" spans="1:19" ht="26.1" customHeight="1">
      <c r="B36" s="438" t="s">
        <v>1244</v>
      </c>
      <c r="C36" s="441">
        <f>'YTD Total Title III'!B38</f>
        <v>0</v>
      </c>
      <c r="D36" s="441">
        <f>'YTD Total Title III'!C38</f>
        <v>0</v>
      </c>
      <c r="E36" s="441">
        <f>'YTD Total Title III'!D38</f>
        <v>0</v>
      </c>
      <c r="F36" s="441">
        <f>'YTD Total Title III'!E38</f>
        <v>0</v>
      </c>
      <c r="G36" s="441">
        <f>'YTD Total Title III'!F38</f>
        <v>0</v>
      </c>
      <c r="H36" s="441">
        <f>'YTD Total Title III'!G38</f>
        <v>0</v>
      </c>
      <c r="I36" s="441">
        <f>'YTD Total Title III'!H38</f>
        <v>0</v>
      </c>
      <c r="J36" s="441">
        <f>'YTD Total Title III'!I38</f>
        <v>0</v>
      </c>
      <c r="K36" s="435">
        <f t="shared" si="0"/>
        <v>0</v>
      </c>
      <c r="L36" s="435">
        <f t="shared" si="1"/>
        <v>0</v>
      </c>
      <c r="M36" s="16"/>
      <c r="N36" s="16"/>
      <c r="O36" s="16"/>
      <c r="P36" s="16"/>
      <c r="Q36" s="221">
        <f t="shared" si="2"/>
        <v>0</v>
      </c>
      <c r="R36" s="221">
        <f t="shared" si="3"/>
        <v>0</v>
      </c>
    </row>
    <row r="37" spans="1:19" ht="26.1" customHeight="1">
      <c r="B37" s="439" t="s">
        <v>844</v>
      </c>
      <c r="C37" s="442">
        <f>'YTD Total Title III'!B39</f>
        <v>0</v>
      </c>
      <c r="D37" s="442">
        <f>'YTD Total Title III'!C39</f>
        <v>0</v>
      </c>
      <c r="E37" s="442">
        <f>'YTD Total Title III'!D39</f>
        <v>0</v>
      </c>
      <c r="F37" s="442">
        <f>'YTD Total Title III'!E39</f>
        <v>0</v>
      </c>
      <c r="G37" s="442">
        <f>'YTD Total Title III'!F39</f>
        <v>0</v>
      </c>
      <c r="H37" s="442">
        <f>'YTD Total Title III'!G39</f>
        <v>0</v>
      </c>
      <c r="I37" s="442">
        <f>'YTD Total Title III'!H39</f>
        <v>0</v>
      </c>
      <c r="J37" s="442">
        <f>'YTD Total Title III'!I39</f>
        <v>0</v>
      </c>
      <c r="K37" s="435">
        <f t="shared" si="0"/>
        <v>0</v>
      </c>
      <c r="L37" s="435">
        <f t="shared" si="1"/>
        <v>0</v>
      </c>
      <c r="M37" s="16"/>
      <c r="N37" s="16"/>
      <c r="O37" s="16"/>
      <c r="P37" s="16"/>
      <c r="Q37" s="221">
        <f t="shared" si="2"/>
        <v>0</v>
      </c>
      <c r="R37" s="221">
        <f t="shared" si="3"/>
        <v>0</v>
      </c>
    </row>
    <row r="38" spans="1:19" ht="26.1" customHeight="1">
      <c r="B38" s="439" t="s">
        <v>849</v>
      </c>
      <c r="C38" s="442">
        <f>'YTD Total Title III'!B40</f>
        <v>0</v>
      </c>
      <c r="D38" s="442">
        <f>'YTD Total Title III'!C40</f>
        <v>0</v>
      </c>
      <c r="E38" s="442">
        <f>'YTD Total Title III'!D40</f>
        <v>0</v>
      </c>
      <c r="F38" s="442">
        <f>'YTD Total Title III'!E40</f>
        <v>0</v>
      </c>
      <c r="G38" s="442">
        <f>'YTD Total Title III'!F40</f>
        <v>0</v>
      </c>
      <c r="H38" s="442">
        <f>'YTD Total Title III'!G40</f>
        <v>0</v>
      </c>
      <c r="I38" s="442">
        <f>'YTD Total Title III'!H40</f>
        <v>0</v>
      </c>
      <c r="J38" s="442">
        <f>'YTD Total Title III'!I40</f>
        <v>0</v>
      </c>
      <c r="K38" s="435">
        <f t="shared" si="0"/>
        <v>0</v>
      </c>
      <c r="L38" s="435">
        <f t="shared" si="1"/>
        <v>0</v>
      </c>
      <c r="M38" s="16"/>
      <c r="N38" s="16"/>
      <c r="O38" s="16"/>
      <c r="P38" s="16"/>
      <c r="Q38" s="221">
        <f t="shared" si="2"/>
        <v>0</v>
      </c>
      <c r="R38" s="221">
        <f t="shared" si="3"/>
        <v>0</v>
      </c>
    </row>
    <row r="39" spans="1:19" ht="26.1" customHeight="1">
      <c r="B39" s="439" t="s">
        <v>859</v>
      </c>
      <c r="C39" s="442">
        <f>'YTD Total Title III'!B41</f>
        <v>0</v>
      </c>
      <c r="D39" s="442">
        <f>'YTD Total Title III'!C41</f>
        <v>0</v>
      </c>
      <c r="E39" s="442">
        <f>'YTD Total Title III'!D41</f>
        <v>0</v>
      </c>
      <c r="F39" s="442">
        <f>'YTD Total Title III'!E41</f>
        <v>0</v>
      </c>
      <c r="G39" s="442">
        <f>'YTD Total Title III'!F41</f>
        <v>0</v>
      </c>
      <c r="H39" s="442">
        <f>'YTD Total Title III'!G41</f>
        <v>0</v>
      </c>
      <c r="I39" s="442">
        <f>'YTD Total Title III'!H41</f>
        <v>0</v>
      </c>
      <c r="J39" s="442">
        <f>'YTD Total Title III'!I41</f>
        <v>0</v>
      </c>
      <c r="K39" s="435">
        <f t="shared" si="0"/>
        <v>0</v>
      </c>
      <c r="L39" s="435">
        <f t="shared" si="1"/>
        <v>0</v>
      </c>
      <c r="M39" s="16"/>
      <c r="N39" s="16"/>
      <c r="O39" s="16"/>
      <c r="P39" s="16"/>
      <c r="Q39" s="221">
        <f t="shared" si="2"/>
        <v>0</v>
      </c>
      <c r="R39" s="221">
        <f t="shared" si="3"/>
        <v>0</v>
      </c>
    </row>
    <row r="40" spans="1:19" ht="26.1" customHeight="1">
      <c r="B40" s="439" t="s">
        <v>871</v>
      </c>
      <c r="C40" s="442">
        <f>'YTD Total Title III'!B42</f>
        <v>0</v>
      </c>
      <c r="D40" s="442">
        <f>'YTD Total Title III'!C42</f>
        <v>0</v>
      </c>
      <c r="E40" s="442">
        <f>'YTD Total Title III'!D42</f>
        <v>0</v>
      </c>
      <c r="F40" s="442">
        <f>'YTD Total Title III'!E42</f>
        <v>0</v>
      </c>
      <c r="G40" s="442">
        <f>'YTD Total Title III'!F42</f>
        <v>0</v>
      </c>
      <c r="H40" s="442">
        <f>'YTD Total Title III'!G42</f>
        <v>0</v>
      </c>
      <c r="I40" s="442">
        <f>'YTD Total Title III'!H42</f>
        <v>0</v>
      </c>
      <c r="J40" s="442">
        <f>'YTD Total Title III'!I42</f>
        <v>0</v>
      </c>
      <c r="K40" s="435">
        <f t="shared" si="0"/>
        <v>0</v>
      </c>
      <c r="L40" s="435">
        <f t="shared" si="1"/>
        <v>0</v>
      </c>
      <c r="M40" s="16"/>
      <c r="N40" s="16"/>
      <c r="O40" s="16"/>
      <c r="P40" s="16"/>
      <c r="Q40" s="221">
        <f t="shared" si="2"/>
        <v>0</v>
      </c>
      <c r="R40" s="221">
        <f t="shared" si="3"/>
        <v>0</v>
      </c>
    </row>
    <row r="41" spans="1:19" ht="26.1" customHeight="1">
      <c r="B41" s="439" t="s">
        <v>1245</v>
      </c>
      <c r="C41" s="442">
        <f>'YTD Total Title III'!B43</f>
        <v>0</v>
      </c>
      <c r="D41" s="442">
        <f>'YTD Total Title III'!C43</f>
        <v>0</v>
      </c>
      <c r="E41" s="442">
        <f>'YTD Total Title III'!D43</f>
        <v>0</v>
      </c>
      <c r="F41" s="442">
        <f>'YTD Total Title III'!E43</f>
        <v>0</v>
      </c>
      <c r="G41" s="442">
        <f>'YTD Total Title III'!F43</f>
        <v>0</v>
      </c>
      <c r="H41" s="442">
        <f>'YTD Total Title III'!G43</f>
        <v>0</v>
      </c>
      <c r="I41" s="442">
        <f>'YTD Total Title III'!H43</f>
        <v>0</v>
      </c>
      <c r="J41" s="442">
        <f>'YTD Total Title III'!I43</f>
        <v>0</v>
      </c>
      <c r="K41" s="435">
        <f t="shared" si="0"/>
        <v>0</v>
      </c>
      <c r="L41" s="435">
        <f t="shared" si="1"/>
        <v>0</v>
      </c>
      <c r="M41" s="16"/>
      <c r="N41" s="16"/>
      <c r="O41" s="16"/>
      <c r="P41" s="16"/>
      <c r="Q41" s="221">
        <f t="shared" si="2"/>
        <v>0</v>
      </c>
      <c r="R41" s="221">
        <f t="shared" si="3"/>
        <v>0</v>
      </c>
    </row>
    <row r="42" spans="1:19" ht="26.1" customHeight="1">
      <c r="B42" s="439" t="s">
        <v>1246</v>
      </c>
      <c r="C42" s="442">
        <f>'YTD Total Title III'!B44</f>
        <v>0</v>
      </c>
      <c r="D42" s="442">
        <f>'YTD Total Title III'!C44</f>
        <v>0</v>
      </c>
      <c r="E42" s="442">
        <f>'YTD Total Title III'!D44</f>
        <v>0</v>
      </c>
      <c r="F42" s="442">
        <f>'YTD Total Title III'!E44</f>
        <v>0</v>
      </c>
      <c r="G42" s="442">
        <f>'YTD Total Title III'!F44</f>
        <v>0</v>
      </c>
      <c r="H42" s="442">
        <f>'YTD Total Title III'!G44</f>
        <v>0</v>
      </c>
      <c r="I42" s="442">
        <f>'YTD Total Title III'!H44</f>
        <v>0</v>
      </c>
      <c r="J42" s="442">
        <f>'YTD Total Title III'!I44</f>
        <v>0</v>
      </c>
      <c r="K42" s="435">
        <f t="shared" si="0"/>
        <v>0</v>
      </c>
      <c r="L42" s="435">
        <f t="shared" si="1"/>
        <v>0</v>
      </c>
      <c r="M42" s="16"/>
      <c r="N42" s="16"/>
      <c r="O42" s="16"/>
      <c r="P42" s="16"/>
      <c r="Q42" s="221">
        <f t="shared" si="2"/>
        <v>0</v>
      </c>
      <c r="R42" s="221">
        <f t="shared" si="3"/>
        <v>0</v>
      </c>
    </row>
    <row r="43" spans="1:19" ht="26.1" customHeight="1">
      <c r="B43" s="439" t="s">
        <v>1247</v>
      </c>
      <c r="C43" s="442">
        <f>'YTD Total Title III'!B45</f>
        <v>0</v>
      </c>
      <c r="D43" s="442">
        <f>'YTD Total Title III'!C45</f>
        <v>0</v>
      </c>
      <c r="E43" s="442">
        <f>'YTD Total Title III'!D45</f>
        <v>0</v>
      </c>
      <c r="F43" s="442">
        <f>'YTD Total Title III'!E45</f>
        <v>0</v>
      </c>
      <c r="G43" s="442">
        <f>'YTD Total Title III'!F45</f>
        <v>0</v>
      </c>
      <c r="H43" s="442">
        <f>'YTD Total Title III'!G45</f>
        <v>0</v>
      </c>
      <c r="I43" s="442">
        <f>'YTD Total Title III'!H45</f>
        <v>0</v>
      </c>
      <c r="J43" s="442">
        <f>'YTD Total Title III'!I45</f>
        <v>0</v>
      </c>
      <c r="K43" s="435">
        <f t="shared" si="0"/>
        <v>0</v>
      </c>
      <c r="L43" s="435">
        <f t="shared" si="1"/>
        <v>0</v>
      </c>
      <c r="M43" s="16"/>
      <c r="N43" s="16"/>
      <c r="O43" s="16"/>
      <c r="P43" s="16"/>
      <c r="Q43" s="221">
        <f t="shared" si="2"/>
        <v>0</v>
      </c>
      <c r="R43" s="221">
        <f t="shared" si="3"/>
        <v>0</v>
      </c>
    </row>
    <row r="44" spans="1:19" ht="26.1" customHeight="1">
      <c r="B44" s="439" t="s">
        <v>902</v>
      </c>
      <c r="C44" s="442">
        <f>'YTD Total Title III'!B46</f>
        <v>0</v>
      </c>
      <c r="D44" s="442">
        <f>'YTD Total Title III'!C46</f>
        <v>0</v>
      </c>
      <c r="E44" s="442">
        <f>'YTD Total Title III'!D46</f>
        <v>0</v>
      </c>
      <c r="F44" s="442">
        <f>'YTD Total Title III'!E46</f>
        <v>0</v>
      </c>
      <c r="G44" s="442">
        <f>'YTD Total Title III'!F46</f>
        <v>0</v>
      </c>
      <c r="H44" s="442">
        <f>'YTD Total Title III'!G46</f>
        <v>0</v>
      </c>
      <c r="I44" s="442">
        <f>'YTD Total Title III'!H46</f>
        <v>0</v>
      </c>
      <c r="J44" s="442">
        <f>'YTD Total Title III'!I46</f>
        <v>0</v>
      </c>
      <c r="K44" s="435">
        <f t="shared" si="0"/>
        <v>0</v>
      </c>
      <c r="L44" s="435">
        <f t="shared" si="1"/>
        <v>0</v>
      </c>
      <c r="M44" s="16"/>
      <c r="N44" s="16"/>
      <c r="O44" s="16"/>
      <c r="P44" s="16"/>
      <c r="Q44" s="221">
        <f t="shared" si="2"/>
        <v>0</v>
      </c>
      <c r="R44" s="221">
        <f t="shared" si="3"/>
        <v>0</v>
      </c>
    </row>
    <row r="45" spans="1:19" ht="26.1" customHeight="1">
      <c r="A45" s="121" t="s">
        <v>49</v>
      </c>
      <c r="B45" s="439" t="s">
        <v>917</v>
      </c>
      <c r="C45" s="442">
        <f>'YTD Total Title III'!B48</f>
        <v>0</v>
      </c>
      <c r="D45" s="442">
        <f>'YTD Total Title III'!C48</f>
        <v>0</v>
      </c>
      <c r="E45" s="442">
        <f>'YTD Total Title III'!D48</f>
        <v>0</v>
      </c>
      <c r="F45" s="442">
        <f>'YTD Total Title III'!E48</f>
        <v>0</v>
      </c>
      <c r="G45" s="442">
        <f>'YTD Total Title III'!F48</f>
        <v>0</v>
      </c>
      <c r="H45" s="442">
        <f>'YTD Total Title III'!G48</f>
        <v>0</v>
      </c>
      <c r="I45" s="442">
        <f>'YTD Total Title III'!H48</f>
        <v>0</v>
      </c>
      <c r="J45" s="442">
        <f>'YTD Total Title III'!I48</f>
        <v>0</v>
      </c>
      <c r="K45" s="435">
        <f>C45+D45+E45+G45+H45+I45+J45</f>
        <v>0</v>
      </c>
      <c r="L45" s="435">
        <f>C45+D45+E45+F45+G45+H45+I45+J45</f>
        <v>0</v>
      </c>
      <c r="M45" s="16"/>
      <c r="N45" s="16"/>
      <c r="O45" s="16"/>
      <c r="P45" s="16"/>
      <c r="Q45" s="221" t="str">
        <f t="shared" si="2"/>
        <v>N/A</v>
      </c>
      <c r="R45" s="221" t="str">
        <f t="shared" si="3"/>
        <v>N/A</v>
      </c>
      <c r="S45" s="351" t="s">
        <v>1319</v>
      </c>
    </row>
    <row r="46" spans="1:19" ht="26.1" customHeight="1">
      <c r="B46" s="439" t="s">
        <v>1248</v>
      </c>
      <c r="C46" s="442">
        <f>'YTD Total Title III'!B47</f>
        <v>0</v>
      </c>
      <c r="D46" s="442">
        <f>'YTD Total Title III'!C47</f>
        <v>0</v>
      </c>
      <c r="E46" s="442">
        <f>'YTD Total Title III'!D47</f>
        <v>0</v>
      </c>
      <c r="F46" s="442">
        <f>'YTD Total Title III'!E47</f>
        <v>0</v>
      </c>
      <c r="G46" s="442">
        <f>'YTD Total Title III'!F47</f>
        <v>0</v>
      </c>
      <c r="H46" s="442">
        <f>'YTD Total Title III'!G47</f>
        <v>0</v>
      </c>
      <c r="I46" s="442">
        <f>'YTD Total Title III'!H47</f>
        <v>0</v>
      </c>
      <c r="J46" s="442">
        <f>'YTD Total Title III'!I47</f>
        <v>0</v>
      </c>
      <c r="K46" s="435">
        <f>C46+D46+E46+G46+H46+I46+J46</f>
        <v>0</v>
      </c>
      <c r="L46" s="435">
        <f>C46+D46+E46+F46+G46+H46+I46+J46</f>
        <v>0</v>
      </c>
      <c r="M46" s="16"/>
      <c r="N46" s="16"/>
      <c r="O46" s="16"/>
      <c r="P46" s="16"/>
      <c r="Q46" s="221">
        <f>IF($A46="w","N/A",IF(AND($L46=0,M46=0,O46=0),0,IF(AND($L46=0,(M46+O46)&gt;0),"Error-No Expenses",IF(AND($L46&gt;0,(M46+O46)=0),"Error-No Services",($L46/(M46+O46))))))</f>
        <v>0</v>
      </c>
      <c r="R46" s="221">
        <f>IF($A46="w","N/A",IF(AND($L46=0,N46=0,P46=0),0,IF(AND($L46=0,(N46+P46)&gt;0),"Error-No Expenses",IF(AND($L46&gt;0,(N46+P46)=0),"Error-No Services",($L46/(N46+P46))))))</f>
        <v>0</v>
      </c>
    </row>
    <row r="47" spans="1:19" ht="26.1" customHeight="1">
      <c r="B47" s="415" t="s">
        <v>1101</v>
      </c>
      <c r="C47" s="435">
        <f t="shared" ref="C47:L47" si="4">+SUM(C7:C45)</f>
        <v>0</v>
      </c>
      <c r="D47" s="435">
        <f t="shared" si="4"/>
        <v>0</v>
      </c>
      <c r="E47" s="435">
        <f t="shared" si="4"/>
        <v>0</v>
      </c>
      <c r="F47" s="435">
        <f t="shared" si="4"/>
        <v>0</v>
      </c>
      <c r="G47" s="435">
        <f t="shared" si="4"/>
        <v>0</v>
      </c>
      <c r="H47" s="435">
        <f t="shared" si="4"/>
        <v>0</v>
      </c>
      <c r="I47" s="435">
        <f t="shared" si="4"/>
        <v>0</v>
      </c>
      <c r="J47" s="435">
        <f t="shared" si="4"/>
        <v>0</v>
      </c>
      <c r="K47" s="435">
        <f t="shared" si="4"/>
        <v>0</v>
      </c>
      <c r="L47" s="435">
        <f t="shared" si="4"/>
        <v>0</v>
      </c>
      <c r="Q47" s="221"/>
      <c r="R47" s="221"/>
    </row>
    <row r="48" spans="1:19">
      <c r="C48" s="132"/>
      <c r="D48" s="132"/>
      <c r="E48" s="132"/>
      <c r="F48" s="132"/>
      <c r="G48" s="132"/>
      <c r="H48" s="132"/>
      <c r="I48" s="132"/>
      <c r="J48" s="132"/>
      <c r="K48" s="132"/>
    </row>
    <row r="50" spans="2:2">
      <c r="B50" s="223" t="s">
        <v>1308</v>
      </c>
    </row>
    <row r="51" spans="2:2">
      <c r="B51" s="224" t="s">
        <v>1309</v>
      </c>
    </row>
  </sheetData>
  <sheetProtection algorithmName="SHA-512" hashValue="9P9efFg9VdYLn+kKpQeGyKqwBLIoDAaDfyl7lf19fX6yOz5EaJqQfv59+MktP4fCeUIfrMuUiJCesN8xV3hyHA==" saltValue="vr+nV8PTNfb99VNBTQgPiA==" spinCount="100000" sheet="1" objects="1" scenarios="1"/>
  <conditionalFormatting sqref="E1">
    <cfRule type="containsText" dxfId="12" priority="2" operator="containsText" text="Errors">
      <formula>NOT(ISERROR(SEARCH("Errors",E1)))</formula>
    </cfRule>
  </conditionalFormatting>
  <conditionalFormatting sqref="Q7:R46">
    <cfRule type="containsText" dxfId="11" priority="1" operator="containsText" text="Error">
      <formula>NOT(ISERROR(SEARCH("Error",Q7)))</formula>
    </cfRule>
  </conditionalFormatting>
  <dataValidations count="3">
    <dataValidation type="whole" allowBlank="1" showInputMessage="1" showErrorMessage="1" errorTitle="Data Validation" error="Please enter a whole number between 0 and 2147483647." sqref="C47:L47 K7:L46" xr:uid="{A46856EB-4D93-47DF-ADE3-332E0DDADAF7}">
      <formula1>0</formula1>
      <formula2>10000000000</formula2>
    </dataValidation>
    <dataValidation type="list" showInputMessage="1" showErrorMessage="1" sqref="B2" xr:uid="{3CFE0F0C-BAD3-4C08-931E-3C20C0FFEA74}">
      <formula1>CAU</formula1>
    </dataValidation>
    <dataValidation type="whole" allowBlank="1" showInputMessage="1" showErrorMessage="1" errorTitle="Data Validation" error="Please enter a whole number between 0 and 2147483647." sqref="C7:J46" xr:uid="{7B6224D9-9843-4853-AE8F-02575EA5269B}">
      <formula1>0</formula1>
      <formula2>2147483647</formula2>
    </dataValidation>
  </dataValidation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36E6-E31B-4A8B-B805-C266C20A7574}">
  <sheetPr>
    <tabColor theme="8" tint="0.39997558519241921"/>
  </sheetPr>
  <dimension ref="A1:S51"/>
  <sheetViews>
    <sheetView workbookViewId="0">
      <pane xSplit="2" ySplit="6" topLeftCell="C37" activePane="bottomRight" state="frozen"/>
      <selection activeCell="D14" sqref="D14"/>
      <selection pane="topRight" activeCell="D14" sqref="D14"/>
      <selection pane="bottomLeft" activeCell="D14" sqref="D14"/>
      <selection pane="bottomRight" activeCell="C46" sqref="C46"/>
    </sheetView>
  </sheetViews>
  <sheetFormatPr defaultColWidth="8.88671875" defaultRowHeight="13.2"/>
  <cols>
    <col min="1" max="1" width="0" style="121" hidden="1" customWidth="1"/>
    <col min="2" max="2" width="30.6640625" style="121" customWidth="1"/>
    <col min="3" max="10" width="15.6640625" style="121" customWidth="1"/>
    <col min="11" max="18" width="20.6640625" style="121" customWidth="1"/>
    <col min="19" max="19" width="50.6640625" style="121" customWidth="1"/>
    <col min="20" max="16384" width="8.88671875" style="121"/>
  </cols>
  <sheetData>
    <row r="1" spans="2:18" ht="13.8" thickBot="1">
      <c r="B1" s="119" t="s">
        <v>1585</v>
      </c>
      <c r="C1" s="216"/>
      <c r="E1" s="122"/>
      <c r="F1" s="122"/>
      <c r="G1" s="122"/>
      <c r="H1" s="122"/>
      <c r="I1" s="122"/>
      <c r="J1" s="122"/>
      <c r="K1" s="122"/>
    </row>
    <row r="2" spans="2:18" ht="16.2" thickBot="1">
      <c r="B2" s="117">
        <f>IIIB!A2</f>
        <v>0</v>
      </c>
      <c r="C2" s="124" t="str">
        <f>IIIB!C2</f>
        <v>January 2021</v>
      </c>
      <c r="E2" s="125" t="str">
        <f ca="1">'YTD Total FFCRA Only'!D2</f>
        <v>Non-Submission Period</v>
      </c>
      <c r="F2" s="126">
        <f ca="1">'YTD Total FFCRA Only'!E2</f>
        <v>0</v>
      </c>
      <c r="G2" s="122"/>
      <c r="I2" s="217"/>
    </row>
    <row r="3" spans="2:18">
      <c r="B3" s="122"/>
      <c r="C3" s="218"/>
      <c r="D3" s="218"/>
      <c r="E3" s="127" t="s">
        <v>1225</v>
      </c>
      <c r="F3" s="126">
        <f ca="1">'YTD Total FFCRA Only'!E3</f>
        <v>0</v>
      </c>
      <c r="G3" s="218"/>
      <c r="H3" s="218"/>
      <c r="I3" s="218"/>
      <c r="J3" s="122"/>
      <c r="K3" s="122"/>
    </row>
    <row r="4" spans="2:18">
      <c r="B4" s="122"/>
      <c r="C4" s="218"/>
      <c r="D4" s="218"/>
      <c r="E4" s="122"/>
      <c r="F4" s="122"/>
      <c r="G4" s="218"/>
      <c r="H4" s="218"/>
      <c r="I4" s="218"/>
      <c r="J4" s="122"/>
      <c r="K4" s="122"/>
      <c r="M4" s="121" t="s">
        <v>1587</v>
      </c>
    </row>
    <row r="5" spans="2:18">
      <c r="B5" s="219"/>
      <c r="C5" s="220"/>
      <c r="D5" s="220"/>
      <c r="E5" s="122"/>
      <c r="F5" s="122"/>
      <c r="G5" s="220"/>
      <c r="H5" s="220"/>
      <c r="I5" s="220"/>
      <c r="J5" s="122"/>
      <c r="K5" s="122"/>
    </row>
    <row r="6" spans="2:18" ht="77.099999999999994" customHeight="1">
      <c r="B6" s="60" t="s">
        <v>1226</v>
      </c>
      <c r="C6" s="59" t="s">
        <v>1580</v>
      </c>
      <c r="D6" s="59" t="s">
        <v>1294</v>
      </c>
      <c r="E6" s="59" t="s">
        <v>1295</v>
      </c>
      <c r="F6" s="59" t="s">
        <v>1296</v>
      </c>
      <c r="G6" s="59" t="s">
        <v>1297</v>
      </c>
      <c r="H6" s="59" t="s">
        <v>1298</v>
      </c>
      <c r="I6" s="59" t="s">
        <v>1299</v>
      </c>
      <c r="J6" s="59" t="s">
        <v>1300</v>
      </c>
      <c r="K6" s="59" t="s">
        <v>1301</v>
      </c>
      <c r="L6" s="59" t="s">
        <v>1579</v>
      </c>
      <c r="M6" s="215" t="s">
        <v>1312</v>
      </c>
      <c r="N6" s="215" t="s">
        <v>1313</v>
      </c>
      <c r="O6" s="215" t="s">
        <v>1314</v>
      </c>
      <c r="P6" s="215" t="s">
        <v>1315</v>
      </c>
      <c r="Q6" s="215" t="s">
        <v>1316</v>
      </c>
      <c r="R6" s="215" t="s">
        <v>1317</v>
      </c>
    </row>
    <row r="7" spans="2:18" ht="26.1" customHeight="1">
      <c r="B7" s="438" t="s">
        <v>360</v>
      </c>
      <c r="C7" s="441">
        <f>'YTD Total FFCRA Only'!B8</f>
        <v>0</v>
      </c>
      <c r="D7" s="441">
        <f>'YTD Total FFCRA Only'!C8</f>
        <v>0</v>
      </c>
      <c r="E7" s="441">
        <f>'YTD Total FFCRA Only'!D8</f>
        <v>0</v>
      </c>
      <c r="F7" s="441">
        <f>'YTD Total FFCRA Only'!E8</f>
        <v>0</v>
      </c>
      <c r="G7" s="441">
        <f>'YTD Total FFCRA Only'!F8</f>
        <v>0</v>
      </c>
      <c r="H7" s="441">
        <f>'YTD Total FFCRA Only'!G8</f>
        <v>0</v>
      </c>
      <c r="I7" s="441">
        <f>'YTD Total FFCRA Only'!H8</f>
        <v>0</v>
      </c>
      <c r="J7" s="441">
        <f>'YTD Total FFCRA Only'!I8</f>
        <v>0</v>
      </c>
      <c r="K7" s="435">
        <f t="shared" ref="K7:K44" si="0">C7+D7+E7+G7+H7+I7+J7</f>
        <v>0</v>
      </c>
      <c r="L7" s="435">
        <f t="shared" ref="L7:L44" si="1">C7+D7+E7+F7+G7+H7+I7+J7</f>
        <v>0</v>
      </c>
      <c r="M7" s="16"/>
      <c r="N7" s="16"/>
      <c r="O7" s="16"/>
      <c r="P7" s="16"/>
      <c r="Q7" s="221">
        <f>IF($A7="w","N/A",IF(AND($L7=0,M7=0,O7=0),0,IF(AND($L7=0,(M7+O7)&gt;0),"Error-No Expenses",IF(AND($L7&gt;0,(M7+O7)=0),"Error-No Services",($L7/(M7+O7))))))</f>
        <v>0</v>
      </c>
      <c r="R7" s="221">
        <f>IF($A7="w","N/A",IF(AND($L7=0,N7=0,P7=0),0,IF(AND($L7=0,(N7+P7)&gt;0),"Error-No Expenses",IF(AND($L7&gt;0,(N7+P7)=0),"Error-No Services",($L7/(N7+P7))))))</f>
        <v>0</v>
      </c>
    </row>
    <row r="8" spans="2:18" ht="26.1" customHeight="1">
      <c r="B8" s="438" t="s">
        <v>368</v>
      </c>
      <c r="C8" s="441">
        <f>'YTD Total FFCRA Only'!B9</f>
        <v>0</v>
      </c>
      <c r="D8" s="441">
        <f>'YTD Total FFCRA Only'!C9</f>
        <v>0</v>
      </c>
      <c r="E8" s="441">
        <f>'YTD Total FFCRA Only'!D9</f>
        <v>0</v>
      </c>
      <c r="F8" s="441">
        <f>'YTD Total FFCRA Only'!E9</f>
        <v>0</v>
      </c>
      <c r="G8" s="441">
        <f>'YTD Total FFCRA Only'!F9</f>
        <v>0</v>
      </c>
      <c r="H8" s="441">
        <f>'YTD Total FFCRA Only'!G9</f>
        <v>0</v>
      </c>
      <c r="I8" s="441">
        <f>'YTD Total FFCRA Only'!H9</f>
        <v>0</v>
      </c>
      <c r="J8" s="441">
        <f>'YTD Total FFCRA Only'!I9</f>
        <v>0</v>
      </c>
      <c r="K8" s="435">
        <f t="shared" si="0"/>
        <v>0</v>
      </c>
      <c r="L8" s="435">
        <f t="shared" si="1"/>
        <v>0</v>
      </c>
      <c r="M8" s="16"/>
      <c r="N8" s="16"/>
      <c r="O8" s="16"/>
      <c r="P8" s="16"/>
      <c r="Q8" s="221">
        <f t="shared" ref="Q8:R45" si="2">IF($A8="w","N/A",IF(AND($L8=0,M8=0,O8=0),0,IF(AND($L8=0,(M8+O8)&gt;0),"Error-No Expenses",IF(AND($L8&gt;0,(M8+O8)=0),"Error-No Services",($L8/(M8+O8))))))</f>
        <v>0</v>
      </c>
      <c r="R8" s="221">
        <f t="shared" si="2"/>
        <v>0</v>
      </c>
    </row>
    <row r="9" spans="2:18" ht="26.1" customHeight="1">
      <c r="B9" s="438" t="s">
        <v>376</v>
      </c>
      <c r="C9" s="441">
        <f>'YTD Total FFCRA Only'!B10</f>
        <v>0</v>
      </c>
      <c r="D9" s="441">
        <f>'YTD Total FFCRA Only'!C10</f>
        <v>0</v>
      </c>
      <c r="E9" s="441">
        <f>'YTD Total FFCRA Only'!D10</f>
        <v>0</v>
      </c>
      <c r="F9" s="441">
        <f>'YTD Total FFCRA Only'!E10</f>
        <v>0</v>
      </c>
      <c r="G9" s="441">
        <f>'YTD Total FFCRA Only'!F10</f>
        <v>0</v>
      </c>
      <c r="H9" s="441">
        <f>'YTD Total FFCRA Only'!G10</f>
        <v>0</v>
      </c>
      <c r="I9" s="441">
        <f>'YTD Total FFCRA Only'!H10</f>
        <v>0</v>
      </c>
      <c r="J9" s="441">
        <f>'YTD Total FFCRA Only'!I10</f>
        <v>0</v>
      </c>
      <c r="K9" s="435">
        <f t="shared" si="0"/>
        <v>0</v>
      </c>
      <c r="L9" s="435">
        <f t="shared" si="1"/>
        <v>0</v>
      </c>
      <c r="M9" s="16"/>
      <c r="N9" s="16"/>
      <c r="O9" s="16"/>
      <c r="P9" s="16"/>
      <c r="Q9" s="221">
        <f t="shared" si="2"/>
        <v>0</v>
      </c>
      <c r="R9" s="221">
        <f t="shared" si="2"/>
        <v>0</v>
      </c>
    </row>
    <row r="10" spans="2:18" ht="26.1" customHeight="1">
      <c r="B10" s="438" t="s">
        <v>1233</v>
      </c>
      <c r="C10" s="441">
        <f>'YTD Total FFCRA Only'!B11</f>
        <v>0</v>
      </c>
      <c r="D10" s="441">
        <f>'YTD Total FFCRA Only'!C11</f>
        <v>0</v>
      </c>
      <c r="E10" s="441">
        <f>'YTD Total FFCRA Only'!D11</f>
        <v>0</v>
      </c>
      <c r="F10" s="441">
        <f>'YTD Total FFCRA Only'!E11</f>
        <v>0</v>
      </c>
      <c r="G10" s="441">
        <f>'YTD Total FFCRA Only'!F11</f>
        <v>0</v>
      </c>
      <c r="H10" s="441">
        <f>'YTD Total FFCRA Only'!G11</f>
        <v>0</v>
      </c>
      <c r="I10" s="441">
        <f>'YTD Total FFCRA Only'!H11</f>
        <v>0</v>
      </c>
      <c r="J10" s="441">
        <f>'YTD Total FFCRA Only'!I11</f>
        <v>0</v>
      </c>
      <c r="K10" s="435">
        <f t="shared" si="0"/>
        <v>0</v>
      </c>
      <c r="L10" s="435">
        <f t="shared" si="1"/>
        <v>0</v>
      </c>
      <c r="M10" s="16"/>
      <c r="N10" s="16"/>
      <c r="O10" s="16"/>
      <c r="P10" s="16"/>
      <c r="Q10" s="221">
        <f t="shared" si="2"/>
        <v>0</v>
      </c>
      <c r="R10" s="221">
        <f t="shared" si="2"/>
        <v>0</v>
      </c>
    </row>
    <row r="11" spans="2:18" ht="26.1" customHeight="1">
      <c r="B11" s="438" t="s">
        <v>407</v>
      </c>
      <c r="C11" s="441">
        <f>'YTD Total FFCRA Only'!B12</f>
        <v>0</v>
      </c>
      <c r="D11" s="441">
        <f>'YTD Total FFCRA Only'!C12</f>
        <v>0</v>
      </c>
      <c r="E11" s="441">
        <f>'YTD Total FFCRA Only'!D12</f>
        <v>0</v>
      </c>
      <c r="F11" s="441">
        <f>'YTD Total FFCRA Only'!E12</f>
        <v>0</v>
      </c>
      <c r="G11" s="441">
        <f>'YTD Total FFCRA Only'!F12</f>
        <v>0</v>
      </c>
      <c r="H11" s="441">
        <f>'YTD Total FFCRA Only'!G12</f>
        <v>0</v>
      </c>
      <c r="I11" s="441">
        <f>'YTD Total FFCRA Only'!H12</f>
        <v>0</v>
      </c>
      <c r="J11" s="441">
        <f>'YTD Total FFCRA Only'!I12</f>
        <v>0</v>
      </c>
      <c r="K11" s="435">
        <f t="shared" si="0"/>
        <v>0</v>
      </c>
      <c r="L11" s="435">
        <f t="shared" si="1"/>
        <v>0</v>
      </c>
      <c r="M11" s="16"/>
      <c r="N11" s="16"/>
      <c r="O11" s="16"/>
      <c r="P11" s="16"/>
      <c r="Q11" s="221">
        <f t="shared" si="2"/>
        <v>0</v>
      </c>
      <c r="R11" s="221">
        <f t="shared" si="2"/>
        <v>0</v>
      </c>
    </row>
    <row r="12" spans="2:18" ht="26.1" customHeight="1">
      <c r="B12" s="438" t="s">
        <v>411</v>
      </c>
      <c r="C12" s="441">
        <f>'YTD Total FFCRA Only'!B13</f>
        <v>0</v>
      </c>
      <c r="D12" s="441">
        <f>'YTD Total FFCRA Only'!C13</f>
        <v>0</v>
      </c>
      <c r="E12" s="441">
        <f>'YTD Total FFCRA Only'!D13</f>
        <v>0</v>
      </c>
      <c r="F12" s="441">
        <f>'YTD Total FFCRA Only'!E13</f>
        <v>0</v>
      </c>
      <c r="G12" s="441">
        <f>'YTD Total FFCRA Only'!F13</f>
        <v>0</v>
      </c>
      <c r="H12" s="441">
        <f>'YTD Total FFCRA Only'!G13</f>
        <v>0</v>
      </c>
      <c r="I12" s="441">
        <f>'YTD Total FFCRA Only'!H13</f>
        <v>0</v>
      </c>
      <c r="J12" s="441">
        <f>'YTD Total FFCRA Only'!I13</f>
        <v>0</v>
      </c>
      <c r="K12" s="435">
        <f t="shared" si="0"/>
        <v>0</v>
      </c>
      <c r="L12" s="435">
        <f t="shared" si="1"/>
        <v>0</v>
      </c>
      <c r="M12" s="16"/>
      <c r="N12" s="16"/>
      <c r="O12" s="16"/>
      <c r="P12" s="16"/>
      <c r="Q12" s="221">
        <f t="shared" si="2"/>
        <v>0</v>
      </c>
      <c r="R12" s="221">
        <f t="shared" si="2"/>
        <v>0</v>
      </c>
    </row>
    <row r="13" spans="2:18" ht="26.1" customHeight="1">
      <c r="B13" s="438" t="s">
        <v>413</v>
      </c>
      <c r="C13" s="441">
        <f>'YTD Total FFCRA Only'!B14</f>
        <v>0</v>
      </c>
      <c r="D13" s="441">
        <f>'YTD Total FFCRA Only'!C14</f>
        <v>0</v>
      </c>
      <c r="E13" s="441">
        <f>'YTD Total FFCRA Only'!D14</f>
        <v>0</v>
      </c>
      <c r="F13" s="441">
        <f>'YTD Total FFCRA Only'!E14</f>
        <v>0</v>
      </c>
      <c r="G13" s="441">
        <f>'YTD Total FFCRA Only'!F14</f>
        <v>0</v>
      </c>
      <c r="H13" s="441">
        <f>'YTD Total FFCRA Only'!G14</f>
        <v>0</v>
      </c>
      <c r="I13" s="441">
        <f>'YTD Total FFCRA Only'!H14</f>
        <v>0</v>
      </c>
      <c r="J13" s="441">
        <f>'YTD Total FFCRA Only'!I14</f>
        <v>0</v>
      </c>
      <c r="K13" s="435">
        <f t="shared" si="0"/>
        <v>0</v>
      </c>
      <c r="L13" s="435">
        <f t="shared" si="1"/>
        <v>0</v>
      </c>
      <c r="M13" s="16"/>
      <c r="N13" s="16"/>
      <c r="O13" s="16"/>
      <c r="P13" s="16"/>
      <c r="Q13" s="221">
        <f t="shared" si="2"/>
        <v>0</v>
      </c>
      <c r="R13" s="221">
        <f t="shared" si="2"/>
        <v>0</v>
      </c>
    </row>
    <row r="14" spans="2:18" ht="26.1" customHeight="1">
      <c r="B14" s="438" t="s">
        <v>1234</v>
      </c>
      <c r="C14" s="441">
        <f>'YTD Total FFCRA Only'!B15</f>
        <v>0</v>
      </c>
      <c r="D14" s="441">
        <f>'YTD Total FFCRA Only'!C15</f>
        <v>0</v>
      </c>
      <c r="E14" s="441">
        <f>'YTD Total FFCRA Only'!D15</f>
        <v>0</v>
      </c>
      <c r="F14" s="441">
        <f>'YTD Total FFCRA Only'!E15</f>
        <v>0</v>
      </c>
      <c r="G14" s="441">
        <f>'YTD Total FFCRA Only'!F15</f>
        <v>0</v>
      </c>
      <c r="H14" s="441">
        <f>'YTD Total FFCRA Only'!G15</f>
        <v>0</v>
      </c>
      <c r="I14" s="441">
        <f>'YTD Total FFCRA Only'!H15</f>
        <v>0</v>
      </c>
      <c r="J14" s="441">
        <f>'YTD Total FFCRA Only'!I15</f>
        <v>0</v>
      </c>
      <c r="K14" s="435">
        <f t="shared" si="0"/>
        <v>0</v>
      </c>
      <c r="L14" s="435">
        <f t="shared" si="1"/>
        <v>0</v>
      </c>
      <c r="M14" s="16"/>
      <c r="N14" s="16"/>
      <c r="O14" s="16"/>
      <c r="P14" s="16"/>
      <c r="Q14" s="221">
        <f t="shared" si="2"/>
        <v>0</v>
      </c>
      <c r="R14" s="221">
        <f t="shared" si="2"/>
        <v>0</v>
      </c>
    </row>
    <row r="15" spans="2:18" ht="26.1" customHeight="1">
      <c r="B15" s="438" t="s">
        <v>1235</v>
      </c>
      <c r="C15" s="441">
        <f>'YTD Total FFCRA Only'!B16</f>
        <v>0</v>
      </c>
      <c r="D15" s="441">
        <f>'YTD Total FFCRA Only'!C16</f>
        <v>0</v>
      </c>
      <c r="E15" s="441">
        <f>'YTD Total FFCRA Only'!D16</f>
        <v>0</v>
      </c>
      <c r="F15" s="441">
        <f>'YTD Total FFCRA Only'!E16</f>
        <v>0</v>
      </c>
      <c r="G15" s="441">
        <f>'YTD Total FFCRA Only'!F16</f>
        <v>0</v>
      </c>
      <c r="H15" s="441">
        <f>'YTD Total FFCRA Only'!G16</f>
        <v>0</v>
      </c>
      <c r="I15" s="441">
        <f>'YTD Total FFCRA Only'!H16</f>
        <v>0</v>
      </c>
      <c r="J15" s="441">
        <f>'YTD Total FFCRA Only'!I16</f>
        <v>0</v>
      </c>
      <c r="K15" s="435">
        <f t="shared" si="0"/>
        <v>0</v>
      </c>
      <c r="L15" s="435">
        <f t="shared" si="1"/>
        <v>0</v>
      </c>
      <c r="M15" s="16"/>
      <c r="N15" s="16"/>
      <c r="O15" s="16"/>
      <c r="P15" s="16"/>
      <c r="Q15" s="221">
        <f t="shared" si="2"/>
        <v>0</v>
      </c>
      <c r="R15" s="221">
        <f t="shared" si="2"/>
        <v>0</v>
      </c>
    </row>
    <row r="16" spans="2:18" ht="26.1" customHeight="1">
      <c r="B16" s="438" t="s">
        <v>480</v>
      </c>
      <c r="C16" s="441">
        <f>'YTD Total FFCRA Only'!B17</f>
        <v>0</v>
      </c>
      <c r="D16" s="441">
        <f>'YTD Total FFCRA Only'!C17</f>
        <v>0</v>
      </c>
      <c r="E16" s="441">
        <f>'YTD Total FFCRA Only'!D17</f>
        <v>0</v>
      </c>
      <c r="F16" s="441">
        <f>'YTD Total FFCRA Only'!E17</f>
        <v>0</v>
      </c>
      <c r="G16" s="441">
        <f>'YTD Total FFCRA Only'!F17</f>
        <v>0</v>
      </c>
      <c r="H16" s="441">
        <f>'YTD Total FFCRA Only'!G17</f>
        <v>0</v>
      </c>
      <c r="I16" s="441">
        <f>'YTD Total FFCRA Only'!H17</f>
        <v>0</v>
      </c>
      <c r="J16" s="441">
        <f>'YTD Total FFCRA Only'!I17</f>
        <v>0</v>
      </c>
      <c r="K16" s="435">
        <f t="shared" si="0"/>
        <v>0</v>
      </c>
      <c r="L16" s="435">
        <f t="shared" si="1"/>
        <v>0</v>
      </c>
      <c r="M16" s="16"/>
      <c r="N16" s="16"/>
      <c r="O16" s="16"/>
      <c r="P16" s="16"/>
      <c r="Q16" s="221">
        <f t="shared" si="2"/>
        <v>0</v>
      </c>
      <c r="R16" s="221">
        <f t="shared" si="2"/>
        <v>0</v>
      </c>
    </row>
    <row r="17" spans="1:19" ht="26.1" customHeight="1">
      <c r="A17" s="121" t="s">
        <v>49</v>
      </c>
      <c r="B17" s="438" t="s">
        <v>504</v>
      </c>
      <c r="C17" s="441">
        <f>'YTD Total FFCRA Only'!B18</f>
        <v>0</v>
      </c>
      <c r="D17" s="441">
        <f>'YTD Total FFCRA Only'!C18</f>
        <v>0</v>
      </c>
      <c r="E17" s="441">
        <f>'YTD Total FFCRA Only'!D18</f>
        <v>0</v>
      </c>
      <c r="F17" s="441">
        <f>'YTD Total FFCRA Only'!E18</f>
        <v>0</v>
      </c>
      <c r="G17" s="441">
        <f>'YTD Total FFCRA Only'!F18</f>
        <v>0</v>
      </c>
      <c r="H17" s="441">
        <f>'YTD Total FFCRA Only'!G18</f>
        <v>0</v>
      </c>
      <c r="I17" s="441">
        <f>'YTD Total FFCRA Only'!H18</f>
        <v>0</v>
      </c>
      <c r="J17" s="441">
        <f>'YTD Total FFCRA Only'!I18</f>
        <v>0</v>
      </c>
      <c r="K17" s="435">
        <f t="shared" si="0"/>
        <v>0</v>
      </c>
      <c r="L17" s="435">
        <f t="shared" si="1"/>
        <v>0</v>
      </c>
      <c r="M17" s="16"/>
      <c r="N17" s="16"/>
      <c r="O17" s="16"/>
      <c r="P17" s="16"/>
      <c r="Q17" s="221" t="str">
        <f t="shared" si="2"/>
        <v>N/A</v>
      </c>
      <c r="R17" s="221" t="str">
        <f t="shared" si="2"/>
        <v>N/A</v>
      </c>
      <c r="S17" s="351" t="s">
        <v>1318</v>
      </c>
    </row>
    <row r="18" spans="1:19" ht="26.1" customHeight="1">
      <c r="B18" s="438" t="s">
        <v>1236</v>
      </c>
      <c r="C18" s="441">
        <f>'YTD Total FFCRA Only'!B19</f>
        <v>0</v>
      </c>
      <c r="D18" s="441">
        <f>'YTD Total FFCRA Only'!C19</f>
        <v>0</v>
      </c>
      <c r="E18" s="441">
        <f>'YTD Total FFCRA Only'!D19</f>
        <v>0</v>
      </c>
      <c r="F18" s="441">
        <f>'YTD Total FFCRA Only'!E19</f>
        <v>0</v>
      </c>
      <c r="G18" s="441">
        <f>'YTD Total FFCRA Only'!F19</f>
        <v>0</v>
      </c>
      <c r="H18" s="441">
        <f>'YTD Total FFCRA Only'!G19</f>
        <v>0</v>
      </c>
      <c r="I18" s="441">
        <f>'YTD Total FFCRA Only'!H19</f>
        <v>0</v>
      </c>
      <c r="J18" s="441">
        <f>'YTD Total FFCRA Only'!I19</f>
        <v>0</v>
      </c>
      <c r="K18" s="435">
        <f t="shared" si="0"/>
        <v>0</v>
      </c>
      <c r="L18" s="435">
        <f t="shared" si="1"/>
        <v>0</v>
      </c>
      <c r="M18" s="16"/>
      <c r="N18" s="16"/>
      <c r="O18" s="16"/>
      <c r="P18" s="16"/>
      <c r="Q18" s="221">
        <f t="shared" si="2"/>
        <v>0</v>
      </c>
      <c r="R18" s="221">
        <f t="shared" si="2"/>
        <v>0</v>
      </c>
    </row>
    <row r="19" spans="1:19" ht="26.1" customHeight="1">
      <c r="A19" s="121" t="s">
        <v>49</v>
      </c>
      <c r="B19" s="438" t="s">
        <v>509</v>
      </c>
      <c r="C19" s="441">
        <f>'YTD Total FFCRA Only'!B20</f>
        <v>0</v>
      </c>
      <c r="D19" s="441">
        <f>'YTD Total FFCRA Only'!C20</f>
        <v>0</v>
      </c>
      <c r="E19" s="441">
        <f>'YTD Total FFCRA Only'!D20</f>
        <v>0</v>
      </c>
      <c r="F19" s="441">
        <f>'YTD Total FFCRA Only'!E20</f>
        <v>0</v>
      </c>
      <c r="G19" s="441">
        <f>'YTD Total FFCRA Only'!F20</f>
        <v>0</v>
      </c>
      <c r="H19" s="441">
        <f>'YTD Total FFCRA Only'!G20</f>
        <v>0</v>
      </c>
      <c r="I19" s="441">
        <f>'YTD Total FFCRA Only'!H20</f>
        <v>0</v>
      </c>
      <c r="J19" s="441">
        <f>'YTD Total FFCRA Only'!I20</f>
        <v>0</v>
      </c>
      <c r="K19" s="435">
        <f t="shared" si="0"/>
        <v>0</v>
      </c>
      <c r="L19" s="435">
        <f t="shared" si="1"/>
        <v>0</v>
      </c>
      <c r="M19" s="16"/>
      <c r="N19" s="16"/>
      <c r="O19" s="16"/>
      <c r="P19" s="16"/>
      <c r="Q19" s="221" t="str">
        <f t="shared" si="2"/>
        <v>N/A</v>
      </c>
      <c r="R19" s="221" t="str">
        <f t="shared" si="2"/>
        <v>N/A</v>
      </c>
      <c r="S19" s="351" t="s">
        <v>1319</v>
      </c>
    </row>
    <row r="20" spans="1:19" ht="26.1" customHeight="1">
      <c r="B20" s="438" t="s">
        <v>1239</v>
      </c>
      <c r="C20" s="441">
        <f>'YTD Total FFCRA Only'!B23</f>
        <v>0</v>
      </c>
      <c r="D20" s="441">
        <f>'YTD Total FFCRA Only'!C23</f>
        <v>0</v>
      </c>
      <c r="E20" s="441">
        <f>'YTD Total FFCRA Only'!D23</f>
        <v>0</v>
      </c>
      <c r="F20" s="441">
        <f>'YTD Total FFCRA Only'!E23</f>
        <v>0</v>
      </c>
      <c r="G20" s="441">
        <f>'YTD Total FFCRA Only'!F23</f>
        <v>0</v>
      </c>
      <c r="H20" s="441">
        <f>'YTD Total FFCRA Only'!G23</f>
        <v>0</v>
      </c>
      <c r="I20" s="441">
        <f>'YTD Total FFCRA Only'!H23</f>
        <v>0</v>
      </c>
      <c r="J20" s="441">
        <f>'YTD Total FFCRA Only'!I23</f>
        <v>0</v>
      </c>
      <c r="K20" s="435">
        <f t="shared" si="0"/>
        <v>0</v>
      </c>
      <c r="L20" s="435">
        <f t="shared" si="1"/>
        <v>0</v>
      </c>
      <c r="M20" s="16"/>
      <c r="N20" s="16"/>
      <c r="O20" s="16"/>
      <c r="P20" s="16"/>
      <c r="Q20" s="221">
        <f t="shared" si="2"/>
        <v>0</v>
      </c>
      <c r="R20" s="221">
        <f t="shared" si="2"/>
        <v>0</v>
      </c>
    </row>
    <row r="21" spans="1:19" ht="26.1" customHeight="1">
      <c r="B21" s="438" t="s">
        <v>1240</v>
      </c>
      <c r="C21" s="441">
        <f>'YTD Total FFCRA Only'!B24</f>
        <v>0</v>
      </c>
      <c r="D21" s="441">
        <f>'YTD Total FFCRA Only'!C24</f>
        <v>0</v>
      </c>
      <c r="E21" s="441">
        <f>'YTD Total FFCRA Only'!D24</f>
        <v>0</v>
      </c>
      <c r="F21" s="441">
        <f>'YTD Total FFCRA Only'!E24</f>
        <v>0</v>
      </c>
      <c r="G21" s="441">
        <f>'YTD Total FFCRA Only'!F24</f>
        <v>0</v>
      </c>
      <c r="H21" s="441">
        <f>'YTD Total FFCRA Only'!G24</f>
        <v>0</v>
      </c>
      <c r="I21" s="441">
        <f>'YTD Total FFCRA Only'!H24</f>
        <v>0</v>
      </c>
      <c r="J21" s="441">
        <f>'YTD Total FFCRA Only'!I24</f>
        <v>0</v>
      </c>
      <c r="K21" s="435">
        <f t="shared" si="0"/>
        <v>0</v>
      </c>
      <c r="L21" s="435">
        <f t="shared" si="1"/>
        <v>0</v>
      </c>
      <c r="M21" s="16"/>
      <c r="N21" s="16"/>
      <c r="O21" s="16"/>
      <c r="P21" s="16"/>
      <c r="Q21" s="221">
        <f t="shared" si="2"/>
        <v>0</v>
      </c>
      <c r="R21" s="221">
        <f t="shared" si="2"/>
        <v>0</v>
      </c>
    </row>
    <row r="22" spans="1:19" ht="26.1" customHeight="1">
      <c r="B22" s="438" t="s">
        <v>574</v>
      </c>
      <c r="C22" s="441">
        <f>'YTD Total FFCRA Only'!B25</f>
        <v>0</v>
      </c>
      <c r="D22" s="441">
        <f>'YTD Total FFCRA Only'!C25</f>
        <v>0</v>
      </c>
      <c r="E22" s="441">
        <f>'YTD Total FFCRA Only'!D25</f>
        <v>0</v>
      </c>
      <c r="F22" s="441">
        <f>'YTD Total FFCRA Only'!E25</f>
        <v>0</v>
      </c>
      <c r="G22" s="441">
        <f>'YTD Total FFCRA Only'!F25</f>
        <v>0</v>
      </c>
      <c r="H22" s="441">
        <f>'YTD Total FFCRA Only'!G25</f>
        <v>0</v>
      </c>
      <c r="I22" s="441">
        <f>'YTD Total FFCRA Only'!H25</f>
        <v>0</v>
      </c>
      <c r="J22" s="441">
        <f>'YTD Total FFCRA Only'!I25</f>
        <v>0</v>
      </c>
      <c r="K22" s="435">
        <f t="shared" si="0"/>
        <v>0</v>
      </c>
      <c r="L22" s="435">
        <f t="shared" si="1"/>
        <v>0</v>
      </c>
      <c r="M22" s="16"/>
      <c r="N22" s="16"/>
      <c r="O22" s="16"/>
      <c r="P22" s="16"/>
      <c r="Q22" s="221">
        <f t="shared" si="2"/>
        <v>0</v>
      </c>
      <c r="R22" s="221">
        <f t="shared" si="2"/>
        <v>0</v>
      </c>
    </row>
    <row r="23" spans="1:19" ht="26.1" customHeight="1">
      <c r="B23" s="438" t="s">
        <v>578</v>
      </c>
      <c r="C23" s="441">
        <f>'YTD Total FFCRA Only'!B26</f>
        <v>0</v>
      </c>
      <c r="D23" s="441">
        <f>'YTD Total FFCRA Only'!C26</f>
        <v>0</v>
      </c>
      <c r="E23" s="441">
        <f>'YTD Total FFCRA Only'!D26</f>
        <v>0</v>
      </c>
      <c r="F23" s="441">
        <f>'YTD Total FFCRA Only'!E26</f>
        <v>0</v>
      </c>
      <c r="G23" s="441">
        <f>'YTD Total FFCRA Only'!F26</f>
        <v>0</v>
      </c>
      <c r="H23" s="441">
        <f>'YTD Total FFCRA Only'!G26</f>
        <v>0</v>
      </c>
      <c r="I23" s="441">
        <f>'YTD Total FFCRA Only'!H26</f>
        <v>0</v>
      </c>
      <c r="J23" s="441">
        <f>'YTD Total FFCRA Only'!I26</f>
        <v>0</v>
      </c>
      <c r="K23" s="435">
        <f t="shared" si="0"/>
        <v>0</v>
      </c>
      <c r="L23" s="435">
        <f t="shared" si="1"/>
        <v>0</v>
      </c>
      <c r="M23" s="16"/>
      <c r="N23" s="16"/>
      <c r="O23" s="16"/>
      <c r="P23" s="16"/>
      <c r="Q23" s="221">
        <f t="shared" si="2"/>
        <v>0</v>
      </c>
      <c r="R23" s="221">
        <f t="shared" si="2"/>
        <v>0</v>
      </c>
    </row>
    <row r="24" spans="1:19" ht="26.1" customHeight="1">
      <c r="B24" s="438" t="s">
        <v>584</v>
      </c>
      <c r="C24" s="441">
        <f>'YTD Total FFCRA Only'!B28</f>
        <v>0</v>
      </c>
      <c r="D24" s="441">
        <f>'YTD Total FFCRA Only'!C28</f>
        <v>0</v>
      </c>
      <c r="E24" s="441">
        <f>'YTD Total FFCRA Only'!D28</f>
        <v>0</v>
      </c>
      <c r="F24" s="441">
        <f>'YTD Total FFCRA Only'!E28</f>
        <v>0</v>
      </c>
      <c r="G24" s="441">
        <f>'YTD Total FFCRA Only'!F28</f>
        <v>0</v>
      </c>
      <c r="H24" s="441">
        <f>'YTD Total FFCRA Only'!G28</f>
        <v>0</v>
      </c>
      <c r="I24" s="441">
        <f>'YTD Total FFCRA Only'!H28</f>
        <v>0</v>
      </c>
      <c r="J24" s="441">
        <f>'YTD Total FFCRA Only'!I28</f>
        <v>0</v>
      </c>
      <c r="K24" s="435">
        <f t="shared" si="0"/>
        <v>0</v>
      </c>
      <c r="L24" s="435">
        <f t="shared" si="1"/>
        <v>0</v>
      </c>
      <c r="M24" s="16"/>
      <c r="N24" s="16"/>
      <c r="O24" s="16"/>
      <c r="P24" s="16"/>
      <c r="Q24" s="221">
        <f t="shared" si="2"/>
        <v>0</v>
      </c>
      <c r="R24" s="221">
        <f t="shared" si="2"/>
        <v>0</v>
      </c>
    </row>
    <row r="25" spans="1:19" ht="26.1" customHeight="1">
      <c r="A25" s="121" t="s">
        <v>1320</v>
      </c>
      <c r="B25" s="438" t="s">
        <v>1241</v>
      </c>
      <c r="C25" s="441">
        <f>'YTD Total FFCRA Only'!B29</f>
        <v>0</v>
      </c>
      <c r="D25" s="441">
        <f>'YTD Total FFCRA Only'!C29</f>
        <v>0</v>
      </c>
      <c r="E25" s="441">
        <f>'YTD Total FFCRA Only'!D29</f>
        <v>0</v>
      </c>
      <c r="F25" s="441">
        <f>'YTD Total FFCRA Only'!E29</f>
        <v>0</v>
      </c>
      <c r="G25" s="441">
        <f>'YTD Total FFCRA Only'!F29</f>
        <v>0</v>
      </c>
      <c r="H25" s="441">
        <f>'YTD Total FFCRA Only'!G29</f>
        <v>0</v>
      </c>
      <c r="I25" s="441">
        <f>'YTD Total FFCRA Only'!H29</f>
        <v>0</v>
      </c>
      <c r="J25" s="441">
        <f>'YTD Total FFCRA Only'!I29</f>
        <v>0</v>
      </c>
      <c r="K25" s="435">
        <f>C25+D25+E25+G25+H25+I25+J25</f>
        <v>0</v>
      </c>
      <c r="L25" s="435">
        <f>C25+D25+E25+F25+G25+H25+I25+J25</f>
        <v>0</v>
      </c>
      <c r="M25" s="16"/>
      <c r="N25" s="16"/>
      <c r="O25" s="16"/>
      <c r="P25" s="16"/>
      <c r="Q25" s="221">
        <f t="shared" si="2"/>
        <v>0</v>
      </c>
      <c r="R25" s="221">
        <f t="shared" si="2"/>
        <v>0</v>
      </c>
      <c r="S25" s="351" t="s">
        <v>1321</v>
      </c>
    </row>
    <row r="26" spans="1:19" ht="26.1" customHeight="1">
      <c r="A26" s="121" t="s">
        <v>1320</v>
      </c>
      <c r="B26" s="438" t="s">
        <v>592</v>
      </c>
      <c r="C26" s="441">
        <f>'YTD Total FFCRA Only'!B30</f>
        <v>0</v>
      </c>
      <c r="D26" s="441">
        <f>'YTD Total FFCRA Only'!C30</f>
        <v>0</v>
      </c>
      <c r="E26" s="441">
        <f>'YTD Total FFCRA Only'!D30</f>
        <v>0</v>
      </c>
      <c r="F26" s="441">
        <f>'YTD Total FFCRA Only'!E30</f>
        <v>0</v>
      </c>
      <c r="G26" s="441">
        <f>'YTD Total FFCRA Only'!F30</f>
        <v>0</v>
      </c>
      <c r="H26" s="441">
        <f>'YTD Total FFCRA Only'!G30</f>
        <v>0</v>
      </c>
      <c r="I26" s="441">
        <f>'YTD Total FFCRA Only'!H30</f>
        <v>0</v>
      </c>
      <c r="J26" s="441">
        <f>'YTD Total FFCRA Only'!I30</f>
        <v>0</v>
      </c>
      <c r="K26" s="435">
        <f>C26+D26+E26+G26+H26+I26+J26</f>
        <v>0</v>
      </c>
      <c r="L26" s="435">
        <f>C26+D26+E26+F26+G26+H26+I26+J26</f>
        <v>0</v>
      </c>
      <c r="M26" s="16"/>
      <c r="N26" s="16"/>
      <c r="O26" s="16"/>
      <c r="P26" s="16"/>
      <c r="Q26" s="221">
        <f t="shared" si="2"/>
        <v>0</v>
      </c>
      <c r="R26" s="221">
        <f t="shared" si="2"/>
        <v>0</v>
      </c>
      <c r="S26" s="351" t="s">
        <v>1321</v>
      </c>
    </row>
    <row r="27" spans="1:19" ht="26.1" customHeight="1">
      <c r="B27" s="438" t="s">
        <v>1100</v>
      </c>
      <c r="C27" s="441">
        <f>'YTD Total FFCRA Only'!B31</f>
        <v>0</v>
      </c>
      <c r="D27" s="441">
        <f>'YTD Total FFCRA Only'!C31</f>
        <v>0</v>
      </c>
      <c r="E27" s="441">
        <f>'YTD Total FFCRA Only'!D31</f>
        <v>0</v>
      </c>
      <c r="F27" s="441">
        <f>'YTD Total FFCRA Only'!E31</f>
        <v>0</v>
      </c>
      <c r="G27" s="441">
        <f>'YTD Total FFCRA Only'!F31</f>
        <v>0</v>
      </c>
      <c r="H27" s="441">
        <f>'YTD Total FFCRA Only'!G31</f>
        <v>0</v>
      </c>
      <c r="I27" s="441">
        <f>'YTD Total FFCRA Only'!H31</f>
        <v>0</v>
      </c>
      <c r="J27" s="441">
        <f>'YTD Total FFCRA Only'!I31</f>
        <v>0</v>
      </c>
      <c r="K27" s="435">
        <f t="shared" si="0"/>
        <v>0</v>
      </c>
      <c r="L27" s="435">
        <f t="shared" si="1"/>
        <v>0</v>
      </c>
      <c r="M27" s="16"/>
      <c r="N27" s="16"/>
      <c r="O27" s="16"/>
      <c r="P27" s="16"/>
      <c r="Q27" s="221">
        <f t="shared" si="2"/>
        <v>0</v>
      </c>
      <c r="R27" s="221">
        <f t="shared" si="2"/>
        <v>0</v>
      </c>
    </row>
    <row r="28" spans="1:19" ht="26.1" customHeight="1">
      <c r="B28" s="438" t="s">
        <v>1237</v>
      </c>
      <c r="C28" s="441">
        <f>'YTD Total FFCRA Only'!B21</f>
        <v>0</v>
      </c>
      <c r="D28" s="441">
        <f>'YTD Total FFCRA Only'!C21</f>
        <v>0</v>
      </c>
      <c r="E28" s="441">
        <f>'YTD Total FFCRA Only'!D21</f>
        <v>0</v>
      </c>
      <c r="F28" s="441">
        <f>'YTD Total FFCRA Only'!E21</f>
        <v>0</v>
      </c>
      <c r="G28" s="441">
        <f>'YTD Total FFCRA Only'!F21</f>
        <v>0</v>
      </c>
      <c r="H28" s="441">
        <f>'YTD Total FFCRA Only'!G21</f>
        <v>0</v>
      </c>
      <c r="I28" s="441">
        <f>'YTD Total FFCRA Only'!H21</f>
        <v>0</v>
      </c>
      <c r="J28" s="441">
        <f>'YTD Total FFCRA Only'!I21</f>
        <v>0</v>
      </c>
      <c r="K28" s="435">
        <f>C28+D28+E28+G28+H28+I28+J28</f>
        <v>0</v>
      </c>
      <c r="L28" s="435">
        <f>C28+D28+E28+F28+G28+H28+I28+J28</f>
        <v>0</v>
      </c>
      <c r="M28" s="16"/>
      <c r="N28" s="16"/>
      <c r="O28" s="16"/>
      <c r="P28" s="16"/>
      <c r="Q28" s="221">
        <f>IF($A28="w","N/A",IF(AND($L28=0,M28=0,O28=0),0,IF(AND($L28=0,(M28+O28)&gt;0),"Error-No Expenses",IF(AND($L28&gt;0,(M28+O28)=0),"Error-No Services",($L28/(M28+O28))))))</f>
        <v>0</v>
      </c>
      <c r="R28" s="221">
        <f>IF($A28="w","N/A",IF(AND($L28=0,N28=0,P28=0),0,IF(AND($L28=0,(N28+P28)&gt;0),"Error-No Expenses",IF(AND($L28&gt;0,(N28+P28)=0),"Error-No Services",($L28/(N28+P28))))))</f>
        <v>0</v>
      </c>
    </row>
    <row r="29" spans="1:19" ht="26.1" customHeight="1">
      <c r="B29" s="438" t="s">
        <v>1238</v>
      </c>
      <c r="C29" s="441">
        <f>'YTD Total FFCRA Only'!B22</f>
        <v>0</v>
      </c>
      <c r="D29" s="441">
        <f>'YTD Total FFCRA Only'!C22</f>
        <v>0</v>
      </c>
      <c r="E29" s="441">
        <f>'YTD Total FFCRA Only'!D22</f>
        <v>0</v>
      </c>
      <c r="F29" s="441">
        <f>'YTD Total FFCRA Only'!E22</f>
        <v>0</v>
      </c>
      <c r="G29" s="441">
        <f>'YTD Total FFCRA Only'!F22</f>
        <v>0</v>
      </c>
      <c r="H29" s="441">
        <f>'YTD Total FFCRA Only'!G22</f>
        <v>0</v>
      </c>
      <c r="I29" s="441">
        <f>'YTD Total FFCRA Only'!H22</f>
        <v>0</v>
      </c>
      <c r="J29" s="441">
        <f>'YTD Total FFCRA Only'!I22</f>
        <v>0</v>
      </c>
      <c r="K29" s="435">
        <f>C29+D29+E29+G29+H29+I29+J29</f>
        <v>0</v>
      </c>
      <c r="L29" s="435">
        <f>C29+D29+E29+F29+G29+H29+I29+J29</f>
        <v>0</v>
      </c>
      <c r="M29" s="16"/>
      <c r="N29" s="16"/>
      <c r="O29" s="16"/>
      <c r="P29" s="16"/>
      <c r="Q29" s="221">
        <f>IF($A29="w","N/A",IF(AND($L29=0,M29=0,O29=0),0,IF(AND($L29=0,(M29+O29)&gt;0),"Error-No Expenses",IF(AND($L29&gt;0,(M29+O29)=0),"Error-No Services",($L29/(M29+O29))))))</f>
        <v>0</v>
      </c>
      <c r="R29" s="221">
        <f>IF($A29="w","N/A",IF(AND($L29=0,N29=0,P29=0),0,IF(AND($L29=0,(N29+P29)&gt;0),"Error-No Expenses",IF(AND($L29&gt;0,(N29+P29)=0),"Error-No Services",($L29/(N29+P29))))))</f>
        <v>0</v>
      </c>
    </row>
    <row r="30" spans="1:19" ht="26.1" customHeight="1">
      <c r="B30" s="438" t="s">
        <v>750</v>
      </c>
      <c r="C30" s="441">
        <f>'YTD Total FFCRA Only'!B32</f>
        <v>0</v>
      </c>
      <c r="D30" s="441">
        <f>'YTD Total FFCRA Only'!C32</f>
        <v>0</v>
      </c>
      <c r="E30" s="441">
        <f>'YTD Total FFCRA Only'!D32</f>
        <v>0</v>
      </c>
      <c r="F30" s="441">
        <f>'YTD Total FFCRA Only'!E32</f>
        <v>0</v>
      </c>
      <c r="G30" s="441">
        <f>'YTD Total FFCRA Only'!F32</f>
        <v>0</v>
      </c>
      <c r="H30" s="441">
        <f>'YTD Total FFCRA Only'!G32</f>
        <v>0</v>
      </c>
      <c r="I30" s="441">
        <f>'YTD Total FFCRA Only'!H32</f>
        <v>0</v>
      </c>
      <c r="J30" s="441">
        <f>'YTD Total FFCRA Only'!I32</f>
        <v>0</v>
      </c>
      <c r="K30" s="435">
        <f t="shared" si="0"/>
        <v>0</v>
      </c>
      <c r="L30" s="435">
        <f t="shared" si="1"/>
        <v>0</v>
      </c>
      <c r="M30" s="16"/>
      <c r="N30" s="16"/>
      <c r="O30" s="16"/>
      <c r="P30" s="16"/>
      <c r="Q30" s="221">
        <f t="shared" si="2"/>
        <v>0</v>
      </c>
      <c r="R30" s="221">
        <f t="shared" si="2"/>
        <v>0</v>
      </c>
    </row>
    <row r="31" spans="1:19" ht="26.1" customHeight="1">
      <c r="B31" s="438" t="s">
        <v>767</v>
      </c>
      <c r="C31" s="441">
        <f>'YTD Total FFCRA Only'!B34</f>
        <v>0</v>
      </c>
      <c r="D31" s="441">
        <f>'YTD Total FFCRA Only'!C34</f>
        <v>0</v>
      </c>
      <c r="E31" s="441">
        <f>'YTD Total FFCRA Only'!D34</f>
        <v>0</v>
      </c>
      <c r="F31" s="441">
        <f>'YTD Total FFCRA Only'!E34</f>
        <v>0</v>
      </c>
      <c r="G31" s="441">
        <f>'YTD Total FFCRA Only'!F34</f>
        <v>0</v>
      </c>
      <c r="H31" s="441">
        <f>'YTD Total FFCRA Only'!G34</f>
        <v>0</v>
      </c>
      <c r="I31" s="441">
        <f>'YTD Total FFCRA Only'!H34</f>
        <v>0</v>
      </c>
      <c r="J31" s="441">
        <f>'YTD Total FFCRA Only'!I34</f>
        <v>0</v>
      </c>
      <c r="K31" s="435">
        <f t="shared" si="0"/>
        <v>0</v>
      </c>
      <c r="L31" s="435">
        <f t="shared" si="1"/>
        <v>0</v>
      </c>
      <c r="M31" s="16"/>
      <c r="N31" s="16"/>
      <c r="O31" s="16"/>
      <c r="P31" s="16"/>
      <c r="Q31" s="221">
        <f t="shared" si="2"/>
        <v>0</v>
      </c>
      <c r="R31" s="221">
        <f t="shared" si="2"/>
        <v>0</v>
      </c>
    </row>
    <row r="32" spans="1:19" ht="26.1" customHeight="1">
      <c r="B32" s="438" t="s">
        <v>771</v>
      </c>
      <c r="C32" s="441">
        <f>'YTD Total FFCRA Only'!B35</f>
        <v>0</v>
      </c>
      <c r="D32" s="441">
        <f>'YTD Total FFCRA Only'!C35</f>
        <v>0</v>
      </c>
      <c r="E32" s="441">
        <f>'YTD Total FFCRA Only'!D35</f>
        <v>0</v>
      </c>
      <c r="F32" s="441">
        <f>'YTD Total FFCRA Only'!E35</f>
        <v>0</v>
      </c>
      <c r="G32" s="441">
        <f>'YTD Total FFCRA Only'!F35</f>
        <v>0</v>
      </c>
      <c r="H32" s="441">
        <f>'YTD Total FFCRA Only'!G35</f>
        <v>0</v>
      </c>
      <c r="I32" s="441">
        <f>'YTD Total FFCRA Only'!H35</f>
        <v>0</v>
      </c>
      <c r="J32" s="441">
        <f>'YTD Total FFCRA Only'!I35</f>
        <v>0</v>
      </c>
      <c r="K32" s="435">
        <f t="shared" si="0"/>
        <v>0</v>
      </c>
      <c r="L32" s="435">
        <f t="shared" si="1"/>
        <v>0</v>
      </c>
      <c r="M32" s="16"/>
      <c r="N32" s="16"/>
      <c r="O32" s="16"/>
      <c r="P32" s="16"/>
      <c r="Q32" s="221">
        <f t="shared" si="2"/>
        <v>0</v>
      </c>
      <c r="R32" s="221">
        <f t="shared" si="2"/>
        <v>0</v>
      </c>
    </row>
    <row r="33" spans="1:19" ht="26.1" customHeight="1">
      <c r="B33" s="438" t="s">
        <v>773</v>
      </c>
      <c r="C33" s="441">
        <f>'YTD Total FFCRA Only'!B36</f>
        <v>0</v>
      </c>
      <c r="D33" s="441">
        <f>'YTD Total FFCRA Only'!C36</f>
        <v>0</v>
      </c>
      <c r="E33" s="441">
        <f>'YTD Total FFCRA Only'!D36</f>
        <v>0</v>
      </c>
      <c r="F33" s="441">
        <f>'YTD Total FFCRA Only'!E36</f>
        <v>0</v>
      </c>
      <c r="G33" s="441">
        <f>'YTD Total FFCRA Only'!F36</f>
        <v>0</v>
      </c>
      <c r="H33" s="441">
        <f>'YTD Total FFCRA Only'!G36</f>
        <v>0</v>
      </c>
      <c r="I33" s="441">
        <f>'YTD Total FFCRA Only'!H36</f>
        <v>0</v>
      </c>
      <c r="J33" s="441">
        <f>'YTD Total FFCRA Only'!I36</f>
        <v>0</v>
      </c>
      <c r="K33" s="435">
        <f t="shared" si="0"/>
        <v>0</v>
      </c>
      <c r="L33" s="435">
        <f t="shared" si="1"/>
        <v>0</v>
      </c>
      <c r="M33" s="16"/>
      <c r="N33" s="16"/>
      <c r="O33" s="16"/>
      <c r="P33" s="16"/>
      <c r="Q33" s="221">
        <f t="shared" si="2"/>
        <v>0</v>
      </c>
      <c r="R33" s="221">
        <f t="shared" si="2"/>
        <v>0</v>
      </c>
    </row>
    <row r="34" spans="1:19" ht="26.1" customHeight="1">
      <c r="B34" s="438" t="s">
        <v>1243</v>
      </c>
      <c r="C34" s="441">
        <f>'YTD Total FFCRA Only'!B37</f>
        <v>0</v>
      </c>
      <c r="D34" s="441">
        <f>'YTD Total FFCRA Only'!C37</f>
        <v>0</v>
      </c>
      <c r="E34" s="441">
        <f>'YTD Total FFCRA Only'!D37</f>
        <v>0</v>
      </c>
      <c r="F34" s="441">
        <f>'YTD Total FFCRA Only'!E37</f>
        <v>0</v>
      </c>
      <c r="G34" s="441">
        <f>'YTD Total FFCRA Only'!F37</f>
        <v>0</v>
      </c>
      <c r="H34" s="441">
        <f>'YTD Total FFCRA Only'!G37</f>
        <v>0</v>
      </c>
      <c r="I34" s="441">
        <f>'YTD Total FFCRA Only'!H37</f>
        <v>0</v>
      </c>
      <c r="J34" s="441">
        <f>'YTD Total FFCRA Only'!I37</f>
        <v>0</v>
      </c>
      <c r="K34" s="435">
        <f>C34+D34+E34+G34+H34+I34+J34</f>
        <v>0</v>
      </c>
      <c r="L34" s="435">
        <f>C34+D34+E34+F34+G34+H34+I34+J34</f>
        <v>0</v>
      </c>
      <c r="M34" s="16"/>
      <c r="N34" s="16"/>
      <c r="O34" s="16"/>
      <c r="P34" s="16"/>
      <c r="Q34" s="221">
        <f t="shared" si="2"/>
        <v>0</v>
      </c>
      <c r="R34" s="221">
        <f t="shared" si="2"/>
        <v>0</v>
      </c>
    </row>
    <row r="35" spans="1:19" ht="26.1" customHeight="1">
      <c r="B35" s="438" t="s">
        <v>799</v>
      </c>
      <c r="C35" s="441">
        <f>'YTD Total FFCRA Only'!B27</f>
        <v>0</v>
      </c>
      <c r="D35" s="441">
        <f>'YTD Total FFCRA Only'!C27</f>
        <v>0</v>
      </c>
      <c r="E35" s="441">
        <f>'YTD Total FFCRA Only'!D27</f>
        <v>0</v>
      </c>
      <c r="F35" s="441">
        <f>'YTD Total FFCRA Only'!E27</f>
        <v>0</v>
      </c>
      <c r="G35" s="441">
        <f>'YTD Total FFCRA Only'!F27</f>
        <v>0</v>
      </c>
      <c r="H35" s="441">
        <f>'YTD Total FFCRA Only'!G27</f>
        <v>0</v>
      </c>
      <c r="I35" s="441">
        <f>'YTD Total FFCRA Only'!H27</f>
        <v>0</v>
      </c>
      <c r="J35" s="441">
        <f>'YTD Total FFCRA Only'!I27</f>
        <v>0</v>
      </c>
      <c r="K35" s="435">
        <f>C35+D35+E35+G35+H35+I35+J35</f>
        <v>0</v>
      </c>
      <c r="L35" s="435">
        <f>C35+D35+E35+F35+G35+H35+I35+J35</f>
        <v>0</v>
      </c>
      <c r="M35" s="16"/>
      <c r="N35" s="16"/>
      <c r="O35" s="16"/>
      <c r="P35" s="16"/>
      <c r="Q35" s="221">
        <f>IF($A35="w","N/A",IF(AND($L35=0,M35=0,O35=0),0,IF(AND($L35=0,(M35+O35)&gt;0),"Error-No Expenses",IF(AND($L35&gt;0,(M35+O35)=0),"Error-No Services",($L35/(M35+O35))))))</f>
        <v>0</v>
      </c>
      <c r="R35" s="221">
        <f>IF($A35="w","N/A",IF(AND($L35=0,N35=0,P35=0),0,IF(AND($L35=0,(N35+P35)&gt;0),"Error-No Expenses",IF(AND($L35&gt;0,(N35+P35)=0),"Error-No Services",($L35/(N35+P35))))))</f>
        <v>0</v>
      </c>
    </row>
    <row r="36" spans="1:19" ht="26.1" customHeight="1">
      <c r="B36" s="438" t="s">
        <v>1244</v>
      </c>
      <c r="C36" s="441">
        <f>'YTD Total FFCRA Only'!B38</f>
        <v>0</v>
      </c>
      <c r="D36" s="441">
        <f>'YTD Total FFCRA Only'!C38</f>
        <v>0</v>
      </c>
      <c r="E36" s="441">
        <f>'YTD Total FFCRA Only'!D38</f>
        <v>0</v>
      </c>
      <c r="F36" s="441">
        <f>'YTD Total FFCRA Only'!E38</f>
        <v>0</v>
      </c>
      <c r="G36" s="441">
        <f>'YTD Total FFCRA Only'!F38</f>
        <v>0</v>
      </c>
      <c r="H36" s="441">
        <f>'YTD Total FFCRA Only'!G38</f>
        <v>0</v>
      </c>
      <c r="I36" s="441">
        <f>'YTD Total FFCRA Only'!H38</f>
        <v>0</v>
      </c>
      <c r="J36" s="441">
        <f>'YTD Total FFCRA Only'!I38</f>
        <v>0</v>
      </c>
      <c r="K36" s="435">
        <f t="shared" si="0"/>
        <v>0</v>
      </c>
      <c r="L36" s="435">
        <f t="shared" si="1"/>
        <v>0</v>
      </c>
      <c r="M36" s="16"/>
      <c r="N36" s="16"/>
      <c r="O36" s="16"/>
      <c r="P36" s="16"/>
      <c r="Q36" s="221">
        <f t="shared" si="2"/>
        <v>0</v>
      </c>
      <c r="R36" s="221">
        <f t="shared" si="2"/>
        <v>0</v>
      </c>
    </row>
    <row r="37" spans="1:19" ht="26.1" customHeight="1">
      <c r="B37" s="439" t="s">
        <v>844</v>
      </c>
      <c r="C37" s="442">
        <f>'YTD Total FFCRA Only'!B39</f>
        <v>0</v>
      </c>
      <c r="D37" s="442">
        <f>'YTD Total FFCRA Only'!C39</f>
        <v>0</v>
      </c>
      <c r="E37" s="442">
        <f>'YTD Total FFCRA Only'!D39</f>
        <v>0</v>
      </c>
      <c r="F37" s="442">
        <f>'YTD Total FFCRA Only'!E39</f>
        <v>0</v>
      </c>
      <c r="G37" s="442">
        <f>'YTD Total FFCRA Only'!F39</f>
        <v>0</v>
      </c>
      <c r="H37" s="442">
        <f>'YTD Total FFCRA Only'!G39</f>
        <v>0</v>
      </c>
      <c r="I37" s="442">
        <f>'YTD Total FFCRA Only'!H39</f>
        <v>0</v>
      </c>
      <c r="J37" s="442">
        <f>'YTD Total FFCRA Only'!I39</f>
        <v>0</v>
      </c>
      <c r="K37" s="435">
        <f t="shared" si="0"/>
        <v>0</v>
      </c>
      <c r="L37" s="435">
        <f t="shared" si="1"/>
        <v>0</v>
      </c>
      <c r="M37" s="16"/>
      <c r="N37" s="16"/>
      <c r="O37" s="16"/>
      <c r="P37" s="16"/>
      <c r="Q37" s="221">
        <f t="shared" si="2"/>
        <v>0</v>
      </c>
      <c r="R37" s="221">
        <f t="shared" si="2"/>
        <v>0</v>
      </c>
    </row>
    <row r="38" spans="1:19" ht="26.1" customHeight="1">
      <c r="B38" s="439" t="s">
        <v>849</v>
      </c>
      <c r="C38" s="442">
        <f>'YTD Total FFCRA Only'!B40</f>
        <v>0</v>
      </c>
      <c r="D38" s="442">
        <f>'YTD Total FFCRA Only'!C40</f>
        <v>0</v>
      </c>
      <c r="E38" s="442">
        <f>'YTD Total FFCRA Only'!D40</f>
        <v>0</v>
      </c>
      <c r="F38" s="442">
        <f>'YTD Total FFCRA Only'!E40</f>
        <v>0</v>
      </c>
      <c r="G38" s="442">
        <f>'YTD Total FFCRA Only'!F40</f>
        <v>0</v>
      </c>
      <c r="H38" s="442">
        <f>'YTD Total FFCRA Only'!G40</f>
        <v>0</v>
      </c>
      <c r="I38" s="442">
        <f>'YTD Total FFCRA Only'!H40</f>
        <v>0</v>
      </c>
      <c r="J38" s="442">
        <f>'YTD Total FFCRA Only'!I40</f>
        <v>0</v>
      </c>
      <c r="K38" s="435">
        <f t="shared" si="0"/>
        <v>0</v>
      </c>
      <c r="L38" s="435">
        <f t="shared" si="1"/>
        <v>0</v>
      </c>
      <c r="M38" s="16"/>
      <c r="N38" s="16"/>
      <c r="O38" s="16"/>
      <c r="P38" s="16"/>
      <c r="Q38" s="221">
        <f t="shared" si="2"/>
        <v>0</v>
      </c>
      <c r="R38" s="221">
        <f t="shared" si="2"/>
        <v>0</v>
      </c>
    </row>
    <row r="39" spans="1:19" ht="26.1" customHeight="1">
      <c r="B39" s="439" t="s">
        <v>859</v>
      </c>
      <c r="C39" s="442">
        <f>'YTD Total FFCRA Only'!B41</f>
        <v>0</v>
      </c>
      <c r="D39" s="442">
        <f>'YTD Total FFCRA Only'!C41</f>
        <v>0</v>
      </c>
      <c r="E39" s="442">
        <f>'YTD Total FFCRA Only'!D41</f>
        <v>0</v>
      </c>
      <c r="F39" s="442">
        <f>'YTD Total FFCRA Only'!E41</f>
        <v>0</v>
      </c>
      <c r="G39" s="442">
        <f>'YTD Total FFCRA Only'!F41</f>
        <v>0</v>
      </c>
      <c r="H39" s="442">
        <f>'YTD Total FFCRA Only'!G41</f>
        <v>0</v>
      </c>
      <c r="I39" s="442">
        <f>'YTD Total FFCRA Only'!H41</f>
        <v>0</v>
      </c>
      <c r="J39" s="442">
        <f>'YTD Total FFCRA Only'!I41</f>
        <v>0</v>
      </c>
      <c r="K39" s="435">
        <f t="shared" si="0"/>
        <v>0</v>
      </c>
      <c r="L39" s="435">
        <f t="shared" si="1"/>
        <v>0</v>
      </c>
      <c r="M39" s="16"/>
      <c r="N39" s="16"/>
      <c r="O39" s="16"/>
      <c r="P39" s="16"/>
      <c r="Q39" s="221">
        <f t="shared" si="2"/>
        <v>0</v>
      </c>
      <c r="R39" s="221">
        <f t="shared" si="2"/>
        <v>0</v>
      </c>
    </row>
    <row r="40" spans="1:19" ht="26.1" customHeight="1">
      <c r="B40" s="439" t="s">
        <v>871</v>
      </c>
      <c r="C40" s="442">
        <f>'YTD Total FFCRA Only'!B42</f>
        <v>0</v>
      </c>
      <c r="D40" s="442">
        <f>'YTD Total FFCRA Only'!C42</f>
        <v>0</v>
      </c>
      <c r="E40" s="442">
        <f>'YTD Total FFCRA Only'!D42</f>
        <v>0</v>
      </c>
      <c r="F40" s="442">
        <f>'YTD Total FFCRA Only'!E42</f>
        <v>0</v>
      </c>
      <c r="G40" s="442">
        <f>'YTD Total FFCRA Only'!F42</f>
        <v>0</v>
      </c>
      <c r="H40" s="442">
        <f>'YTD Total FFCRA Only'!G42</f>
        <v>0</v>
      </c>
      <c r="I40" s="442">
        <f>'YTD Total FFCRA Only'!H42</f>
        <v>0</v>
      </c>
      <c r="J40" s="442">
        <f>'YTD Total FFCRA Only'!I42</f>
        <v>0</v>
      </c>
      <c r="K40" s="435">
        <f t="shared" si="0"/>
        <v>0</v>
      </c>
      <c r="L40" s="435">
        <f t="shared" si="1"/>
        <v>0</v>
      </c>
      <c r="M40" s="16"/>
      <c r="N40" s="16"/>
      <c r="O40" s="16"/>
      <c r="P40" s="16"/>
      <c r="Q40" s="221">
        <f t="shared" si="2"/>
        <v>0</v>
      </c>
      <c r="R40" s="221">
        <f t="shared" si="2"/>
        <v>0</v>
      </c>
    </row>
    <row r="41" spans="1:19" ht="26.1" customHeight="1">
      <c r="B41" s="439" t="s">
        <v>1245</v>
      </c>
      <c r="C41" s="442">
        <f>'YTD Total FFCRA Only'!B43</f>
        <v>0</v>
      </c>
      <c r="D41" s="442">
        <f>'YTD Total FFCRA Only'!C43</f>
        <v>0</v>
      </c>
      <c r="E41" s="442">
        <f>'YTD Total FFCRA Only'!D43</f>
        <v>0</v>
      </c>
      <c r="F41" s="442">
        <f>'YTD Total FFCRA Only'!E43</f>
        <v>0</v>
      </c>
      <c r="G41" s="442">
        <f>'YTD Total FFCRA Only'!F43</f>
        <v>0</v>
      </c>
      <c r="H41" s="442">
        <f>'YTD Total FFCRA Only'!G43</f>
        <v>0</v>
      </c>
      <c r="I41" s="442">
        <f>'YTD Total FFCRA Only'!H43</f>
        <v>0</v>
      </c>
      <c r="J41" s="442">
        <f>'YTD Total FFCRA Only'!I43</f>
        <v>0</v>
      </c>
      <c r="K41" s="435">
        <f t="shared" si="0"/>
        <v>0</v>
      </c>
      <c r="L41" s="435">
        <f t="shared" si="1"/>
        <v>0</v>
      </c>
      <c r="M41" s="16"/>
      <c r="N41" s="16"/>
      <c r="O41" s="16"/>
      <c r="P41" s="16"/>
      <c r="Q41" s="221">
        <f t="shared" si="2"/>
        <v>0</v>
      </c>
      <c r="R41" s="221">
        <f t="shared" si="2"/>
        <v>0</v>
      </c>
    </row>
    <row r="42" spans="1:19" ht="26.1" customHeight="1">
      <c r="B42" s="439" t="s">
        <v>1246</v>
      </c>
      <c r="C42" s="442">
        <f>'YTD Total FFCRA Only'!B44</f>
        <v>0</v>
      </c>
      <c r="D42" s="442">
        <f>'YTD Total FFCRA Only'!C44</f>
        <v>0</v>
      </c>
      <c r="E42" s="442">
        <f>'YTD Total FFCRA Only'!D44</f>
        <v>0</v>
      </c>
      <c r="F42" s="442">
        <f>'YTD Total FFCRA Only'!E44</f>
        <v>0</v>
      </c>
      <c r="G42" s="442">
        <f>'YTD Total FFCRA Only'!F44</f>
        <v>0</v>
      </c>
      <c r="H42" s="442">
        <f>'YTD Total FFCRA Only'!G44</f>
        <v>0</v>
      </c>
      <c r="I42" s="442">
        <f>'YTD Total FFCRA Only'!H44</f>
        <v>0</v>
      </c>
      <c r="J42" s="442">
        <f>'YTD Total FFCRA Only'!I44</f>
        <v>0</v>
      </c>
      <c r="K42" s="435">
        <f t="shared" si="0"/>
        <v>0</v>
      </c>
      <c r="L42" s="435">
        <f t="shared" si="1"/>
        <v>0</v>
      </c>
      <c r="M42" s="16"/>
      <c r="N42" s="16"/>
      <c r="O42" s="16"/>
      <c r="P42" s="16"/>
      <c r="Q42" s="221">
        <f t="shared" si="2"/>
        <v>0</v>
      </c>
      <c r="R42" s="221">
        <f t="shared" si="2"/>
        <v>0</v>
      </c>
    </row>
    <row r="43" spans="1:19" ht="26.1" customHeight="1">
      <c r="B43" s="439" t="s">
        <v>1247</v>
      </c>
      <c r="C43" s="442">
        <f>'YTD Total FFCRA Only'!B45</f>
        <v>0</v>
      </c>
      <c r="D43" s="442">
        <f>'YTD Total FFCRA Only'!C45</f>
        <v>0</v>
      </c>
      <c r="E43" s="442">
        <f>'YTD Total FFCRA Only'!D45</f>
        <v>0</v>
      </c>
      <c r="F43" s="442">
        <f>'YTD Total FFCRA Only'!E45</f>
        <v>0</v>
      </c>
      <c r="G43" s="442">
        <f>'YTD Total FFCRA Only'!F45</f>
        <v>0</v>
      </c>
      <c r="H43" s="442">
        <f>'YTD Total FFCRA Only'!G45</f>
        <v>0</v>
      </c>
      <c r="I43" s="442">
        <f>'YTD Total FFCRA Only'!H45</f>
        <v>0</v>
      </c>
      <c r="J43" s="442">
        <f>'YTD Total FFCRA Only'!I45</f>
        <v>0</v>
      </c>
      <c r="K43" s="435">
        <f t="shared" si="0"/>
        <v>0</v>
      </c>
      <c r="L43" s="435">
        <f t="shared" si="1"/>
        <v>0</v>
      </c>
      <c r="M43" s="16"/>
      <c r="N43" s="16"/>
      <c r="O43" s="16"/>
      <c r="P43" s="16"/>
      <c r="Q43" s="221">
        <f t="shared" si="2"/>
        <v>0</v>
      </c>
      <c r="R43" s="221">
        <f t="shared" si="2"/>
        <v>0</v>
      </c>
    </row>
    <row r="44" spans="1:19" ht="26.1" customHeight="1">
      <c r="B44" s="439" t="s">
        <v>902</v>
      </c>
      <c r="C44" s="442">
        <f>'YTD Total FFCRA Only'!B46</f>
        <v>0</v>
      </c>
      <c r="D44" s="442">
        <f>'YTD Total FFCRA Only'!C46</f>
        <v>0</v>
      </c>
      <c r="E44" s="442">
        <f>'YTD Total FFCRA Only'!D46</f>
        <v>0</v>
      </c>
      <c r="F44" s="442">
        <f>'YTD Total FFCRA Only'!E46</f>
        <v>0</v>
      </c>
      <c r="G44" s="442">
        <f>'YTD Total FFCRA Only'!F46</f>
        <v>0</v>
      </c>
      <c r="H44" s="442">
        <f>'YTD Total FFCRA Only'!G46</f>
        <v>0</v>
      </c>
      <c r="I44" s="442">
        <f>'YTD Total FFCRA Only'!H46</f>
        <v>0</v>
      </c>
      <c r="J44" s="442">
        <f>'YTD Total FFCRA Only'!I46</f>
        <v>0</v>
      </c>
      <c r="K44" s="435">
        <f t="shared" si="0"/>
        <v>0</v>
      </c>
      <c r="L44" s="435">
        <f t="shared" si="1"/>
        <v>0</v>
      </c>
      <c r="M44" s="16"/>
      <c r="N44" s="16"/>
      <c r="O44" s="16"/>
      <c r="P44" s="16"/>
      <c r="Q44" s="221">
        <f t="shared" si="2"/>
        <v>0</v>
      </c>
      <c r="R44" s="221">
        <f t="shared" si="2"/>
        <v>0</v>
      </c>
    </row>
    <row r="45" spans="1:19" ht="26.1" customHeight="1">
      <c r="A45" s="121" t="s">
        <v>49</v>
      </c>
      <c r="B45" s="439" t="s">
        <v>917</v>
      </c>
      <c r="C45" s="442">
        <f>'YTD Total FFCRA Only'!B48</f>
        <v>0</v>
      </c>
      <c r="D45" s="442">
        <f>'YTD Total FFCRA Only'!C48</f>
        <v>0</v>
      </c>
      <c r="E45" s="442">
        <f>'YTD Total FFCRA Only'!D48</f>
        <v>0</v>
      </c>
      <c r="F45" s="442">
        <f>'YTD Total FFCRA Only'!E48</f>
        <v>0</v>
      </c>
      <c r="G45" s="442">
        <f>'YTD Total FFCRA Only'!F48</f>
        <v>0</v>
      </c>
      <c r="H45" s="442">
        <f>'YTD Total FFCRA Only'!G48</f>
        <v>0</v>
      </c>
      <c r="I45" s="442">
        <f>'YTD Total FFCRA Only'!H48</f>
        <v>0</v>
      </c>
      <c r="J45" s="442">
        <f>'YTD Total FFCRA Only'!I48</f>
        <v>0</v>
      </c>
      <c r="K45" s="435">
        <f>C45+D45+E45+G45+H45+I45+J45</f>
        <v>0</v>
      </c>
      <c r="L45" s="435">
        <f>C45+D45+E45+F45+G45+H45+I45+J45</f>
        <v>0</v>
      </c>
      <c r="M45" s="16"/>
      <c r="N45" s="16"/>
      <c r="O45" s="16"/>
      <c r="P45" s="16"/>
      <c r="Q45" s="221" t="str">
        <f t="shared" si="2"/>
        <v>N/A</v>
      </c>
      <c r="R45" s="221" t="str">
        <f t="shared" si="2"/>
        <v>N/A</v>
      </c>
      <c r="S45" s="351" t="s">
        <v>1319</v>
      </c>
    </row>
    <row r="46" spans="1:19" ht="26.1" customHeight="1">
      <c r="B46" s="439" t="s">
        <v>1248</v>
      </c>
      <c r="C46" s="442">
        <f>'YTD Total FFCRA Only'!B47</f>
        <v>0</v>
      </c>
      <c r="D46" s="442">
        <f>'YTD Total FFCRA Only'!C47</f>
        <v>0</v>
      </c>
      <c r="E46" s="442">
        <f>'YTD Total FFCRA Only'!D47</f>
        <v>0</v>
      </c>
      <c r="F46" s="442">
        <f>'YTD Total FFCRA Only'!E47</f>
        <v>0</v>
      </c>
      <c r="G46" s="442">
        <f>'YTD Total FFCRA Only'!F47</f>
        <v>0</v>
      </c>
      <c r="H46" s="442">
        <f>'YTD Total FFCRA Only'!G47</f>
        <v>0</v>
      </c>
      <c r="I46" s="442">
        <f>'YTD Total FFCRA Only'!H47</f>
        <v>0</v>
      </c>
      <c r="J46" s="442">
        <f>'YTD Total FFCRA Only'!I47</f>
        <v>0</v>
      </c>
      <c r="K46" s="435">
        <f>C46+D46+E46+G46+H46+I46+J46</f>
        <v>0</v>
      </c>
      <c r="L46" s="435">
        <f>C46+D46+E46+F46+G46+H46+I46+J46</f>
        <v>0</v>
      </c>
      <c r="M46" s="16"/>
      <c r="N46" s="16"/>
      <c r="O46" s="16"/>
      <c r="P46" s="16"/>
      <c r="Q46" s="221">
        <f>IF($A46="w","N/A",IF(AND($L46=0,M46=0,O46=0),0,IF(AND($L46=0,(M46+O46)&gt;0),"Error-No Expenses",IF(AND($L46&gt;0,(M46+O46)=0),"Error-No Services",($L46/(M46+O46))))))</f>
        <v>0</v>
      </c>
      <c r="R46" s="221">
        <f>IF($A46="w","N/A",IF(AND($L46=0,N46=0,P46=0),0,IF(AND($L46=0,(N46+P46)&gt;0),"Error-No Expenses",IF(AND($L46&gt;0,(N46+P46)=0),"Error-No Services",($L46/(N46+P46))))))</f>
        <v>0</v>
      </c>
    </row>
    <row r="47" spans="1:19" ht="26.1" customHeight="1">
      <c r="B47" s="415" t="s">
        <v>1101</v>
      </c>
      <c r="C47" s="435">
        <f t="shared" ref="C47:L47" si="3">+SUM(C7:C45)</f>
        <v>0</v>
      </c>
      <c r="D47" s="435">
        <f t="shared" si="3"/>
        <v>0</v>
      </c>
      <c r="E47" s="435">
        <f t="shared" si="3"/>
        <v>0</v>
      </c>
      <c r="F47" s="435">
        <f t="shared" si="3"/>
        <v>0</v>
      </c>
      <c r="G47" s="435">
        <f t="shared" si="3"/>
        <v>0</v>
      </c>
      <c r="H47" s="435">
        <f t="shared" si="3"/>
        <v>0</v>
      </c>
      <c r="I47" s="435">
        <f t="shared" si="3"/>
        <v>0</v>
      </c>
      <c r="J47" s="435">
        <f t="shared" si="3"/>
        <v>0</v>
      </c>
      <c r="K47" s="435">
        <f t="shared" si="3"/>
        <v>0</v>
      </c>
      <c r="L47" s="435">
        <f t="shared" si="3"/>
        <v>0</v>
      </c>
      <c r="Q47" s="221"/>
      <c r="R47" s="221"/>
    </row>
    <row r="48" spans="1:19">
      <c r="C48" s="132"/>
      <c r="D48" s="132"/>
      <c r="E48" s="132"/>
      <c r="F48" s="132"/>
      <c r="G48" s="132"/>
      <c r="H48" s="132"/>
      <c r="I48" s="132"/>
      <c r="J48" s="132"/>
      <c r="K48" s="132"/>
    </row>
    <row r="50" spans="2:2">
      <c r="B50" s="223" t="s">
        <v>1308</v>
      </c>
    </row>
    <row r="51" spans="2:2">
      <c r="B51" s="224" t="s">
        <v>1309</v>
      </c>
    </row>
  </sheetData>
  <sheetProtection password="C3C4" sheet="1" objects="1" scenarios="1"/>
  <conditionalFormatting sqref="E1">
    <cfRule type="containsText" dxfId="10" priority="2" operator="containsText" text="Errors">
      <formula>NOT(ISERROR(SEARCH("Errors",E1)))</formula>
    </cfRule>
  </conditionalFormatting>
  <conditionalFormatting sqref="Q7:R46">
    <cfRule type="containsText" dxfId="9" priority="1" operator="containsText" text="Error">
      <formula>NOT(ISERROR(SEARCH("Error",Q7)))</formula>
    </cfRule>
  </conditionalFormatting>
  <dataValidations count="3">
    <dataValidation type="whole" allowBlank="1" showInputMessage="1" showErrorMessage="1" errorTitle="Data Validation" error="Please enter a whole number between 0 and 2147483647." sqref="C7:J46" xr:uid="{7D444EF9-FF58-4CA3-9D79-5355D994F74A}">
      <formula1>0</formula1>
      <formula2>2147483647</formula2>
    </dataValidation>
    <dataValidation type="list" showInputMessage="1" showErrorMessage="1" sqref="B2" xr:uid="{4CB511FB-F1D6-4516-A081-F8AF22E881F8}">
      <formula1>CAU</formula1>
    </dataValidation>
    <dataValidation type="whole" allowBlank="1" showInputMessage="1" showErrorMessage="1" errorTitle="Data Validation" error="Please enter a whole number between 0 and 2147483647." sqref="C47:L47 K7:L46" xr:uid="{C507351B-D693-4835-B220-2E54F5648A78}">
      <formula1>0</formula1>
      <formula2>10000000000</formula2>
    </dataValidation>
  </dataValidation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DE43C-DFD2-4FD5-AE19-E382CFC3F967}">
  <sheetPr>
    <tabColor theme="8" tint="0.39997558519241921"/>
  </sheetPr>
  <dimension ref="A1:S51"/>
  <sheetViews>
    <sheetView workbookViewId="0">
      <pane xSplit="2" ySplit="6" topLeftCell="C37" activePane="bottomRight" state="frozen"/>
      <selection activeCell="D14" sqref="D14"/>
      <selection pane="topRight" activeCell="D14" sqref="D14"/>
      <selection pane="bottomLeft" activeCell="D14" sqref="D14"/>
      <selection pane="bottomRight" activeCell="C46" sqref="C46"/>
    </sheetView>
  </sheetViews>
  <sheetFormatPr defaultColWidth="8.88671875" defaultRowHeight="13.2"/>
  <cols>
    <col min="1" max="1" width="0" style="121" hidden="1" customWidth="1"/>
    <col min="2" max="2" width="30.6640625" style="121" customWidth="1"/>
    <col min="3" max="10" width="15.6640625" style="121" customWidth="1"/>
    <col min="11" max="18" width="20.6640625" style="121" customWidth="1"/>
    <col min="19" max="19" width="50.6640625" style="121" customWidth="1"/>
    <col min="20" max="16384" width="8.88671875" style="121"/>
  </cols>
  <sheetData>
    <row r="1" spans="2:18" ht="13.8" thickBot="1">
      <c r="B1" s="119" t="s">
        <v>1584</v>
      </c>
      <c r="C1" s="216"/>
      <c r="E1" s="122"/>
      <c r="F1" s="122"/>
      <c r="G1" s="122"/>
      <c r="H1" s="122"/>
      <c r="I1" s="122"/>
      <c r="J1" s="122"/>
      <c r="K1" s="122"/>
    </row>
    <row r="2" spans="2:18" ht="16.2" thickBot="1">
      <c r="B2" s="117">
        <f>IIIB!A2</f>
        <v>0</v>
      </c>
      <c r="C2" s="124" t="str">
        <f>IIIB!C2</f>
        <v>January 2021</v>
      </c>
      <c r="E2" s="125" t="str">
        <f ca="1">'YTD Total CARES Only'!D2</f>
        <v>Non-Submission Period</v>
      </c>
      <c r="F2" s="126">
        <f ca="1">'YTD Total CARES Only'!E2</f>
        <v>0</v>
      </c>
      <c r="G2" s="122"/>
      <c r="I2" s="217"/>
    </row>
    <row r="3" spans="2:18">
      <c r="B3" s="122"/>
      <c r="C3" s="218"/>
      <c r="D3" s="218"/>
      <c r="E3" s="127" t="s">
        <v>1225</v>
      </c>
      <c r="F3" s="126">
        <f ca="1">'YTD Total CARES Only'!E3</f>
        <v>0</v>
      </c>
      <c r="G3" s="218"/>
      <c r="H3" s="218"/>
      <c r="I3" s="218"/>
      <c r="J3" s="122"/>
      <c r="K3" s="122"/>
    </row>
    <row r="4" spans="2:18">
      <c r="B4" s="122"/>
      <c r="C4" s="218"/>
      <c r="D4" s="218"/>
      <c r="E4" s="122"/>
      <c r="F4" s="122"/>
      <c r="G4" s="218"/>
      <c r="H4" s="218"/>
      <c r="I4" s="218"/>
      <c r="J4" s="122"/>
      <c r="K4" s="122"/>
      <c r="M4" s="121" t="s">
        <v>1588</v>
      </c>
    </row>
    <row r="5" spans="2:18">
      <c r="B5" s="219"/>
      <c r="C5" s="220"/>
      <c r="D5" s="220"/>
      <c r="E5" s="122"/>
      <c r="F5" s="122"/>
      <c r="G5" s="220"/>
      <c r="H5" s="220"/>
      <c r="I5" s="220"/>
      <c r="J5" s="122"/>
      <c r="K5" s="122"/>
    </row>
    <row r="6" spans="2:18" ht="77.099999999999994" customHeight="1">
      <c r="B6" s="60" t="s">
        <v>1226</v>
      </c>
      <c r="C6" s="59" t="s">
        <v>1590</v>
      </c>
      <c r="D6" s="59" t="s">
        <v>1294</v>
      </c>
      <c r="E6" s="59" t="s">
        <v>1295</v>
      </c>
      <c r="F6" s="59" t="s">
        <v>1296</v>
      </c>
      <c r="G6" s="59" t="s">
        <v>1297</v>
      </c>
      <c r="H6" s="59" t="s">
        <v>1298</v>
      </c>
      <c r="I6" s="59" t="s">
        <v>1299</v>
      </c>
      <c r="J6" s="59" t="s">
        <v>1300</v>
      </c>
      <c r="K6" s="59" t="s">
        <v>1301</v>
      </c>
      <c r="L6" s="59" t="s">
        <v>1579</v>
      </c>
      <c r="M6" s="215" t="s">
        <v>1312</v>
      </c>
      <c r="N6" s="215" t="s">
        <v>1313</v>
      </c>
      <c r="O6" s="215" t="s">
        <v>1314</v>
      </c>
      <c r="P6" s="215" t="s">
        <v>1315</v>
      </c>
      <c r="Q6" s="215" t="s">
        <v>1316</v>
      </c>
      <c r="R6" s="215" t="s">
        <v>1317</v>
      </c>
    </row>
    <row r="7" spans="2:18" ht="26.1" customHeight="1">
      <c r="B7" s="438" t="s">
        <v>360</v>
      </c>
      <c r="C7" s="441">
        <f>'YTD Total CARES Only'!B8</f>
        <v>0</v>
      </c>
      <c r="D7" s="441">
        <f>'YTD Total CARES Only'!C8</f>
        <v>0</v>
      </c>
      <c r="E7" s="441">
        <f>'YTD Total CARES Only'!D8</f>
        <v>0</v>
      </c>
      <c r="F7" s="441">
        <f>'YTD Total CARES Only'!E8</f>
        <v>0</v>
      </c>
      <c r="G7" s="441">
        <f>'YTD Total CARES Only'!F8</f>
        <v>0</v>
      </c>
      <c r="H7" s="441">
        <f>'YTD Total CARES Only'!G8</f>
        <v>0</v>
      </c>
      <c r="I7" s="441">
        <f>'YTD Total CARES Only'!H8</f>
        <v>0</v>
      </c>
      <c r="J7" s="441">
        <f>'YTD Total CARES Only'!I8</f>
        <v>0</v>
      </c>
      <c r="K7" s="435">
        <f t="shared" ref="K7:K44" si="0">C7+D7+E7+G7+H7+I7+J7</f>
        <v>0</v>
      </c>
      <c r="L7" s="435">
        <f t="shared" ref="L7:L44" si="1">C7+D7+E7+F7+G7+H7+I7+J7</f>
        <v>0</v>
      </c>
      <c r="M7" s="16"/>
      <c r="N7" s="16"/>
      <c r="O7" s="16"/>
      <c r="P7" s="16"/>
      <c r="Q7" s="221">
        <f>IF($A7="w","N/A",IF(AND($L7=0,M7=0,O7=0),0,IF(AND($L7=0,(M7+O7)&gt;0),"Error-No Expenses",IF(AND($L7&gt;0,(M7+O7)=0),"Error-No Services",($L7/(M7+O7))))))</f>
        <v>0</v>
      </c>
      <c r="R7" s="221">
        <f>IF($A7="w","N/A",IF(AND($L7=0,N7=0,P7=0),0,IF(AND($L7=0,(N7+P7)&gt;0),"Error-No Expenses",IF(AND($L7&gt;0,(N7+P7)=0),"Error-No Services",($L7/(N7+P7))))))</f>
        <v>0</v>
      </c>
    </row>
    <row r="8" spans="2:18" ht="26.1" customHeight="1">
      <c r="B8" s="438" t="s">
        <v>368</v>
      </c>
      <c r="C8" s="441">
        <f>'YTD Total CARES Only'!B9</f>
        <v>0</v>
      </c>
      <c r="D8" s="441">
        <f>'YTD Total CARES Only'!C9</f>
        <v>0</v>
      </c>
      <c r="E8" s="441">
        <f>'YTD Total CARES Only'!D9</f>
        <v>0</v>
      </c>
      <c r="F8" s="441">
        <f>'YTD Total CARES Only'!E9</f>
        <v>0</v>
      </c>
      <c r="G8" s="441">
        <f>'YTD Total CARES Only'!F9</f>
        <v>0</v>
      </c>
      <c r="H8" s="441">
        <f>'YTD Total CARES Only'!G9</f>
        <v>0</v>
      </c>
      <c r="I8" s="441">
        <f>'YTD Total CARES Only'!H9</f>
        <v>0</v>
      </c>
      <c r="J8" s="441">
        <f>'YTD Total CARES Only'!I9</f>
        <v>0</v>
      </c>
      <c r="K8" s="435">
        <f t="shared" si="0"/>
        <v>0</v>
      </c>
      <c r="L8" s="435">
        <f t="shared" si="1"/>
        <v>0</v>
      </c>
      <c r="M8" s="16"/>
      <c r="N8" s="16"/>
      <c r="O8" s="16"/>
      <c r="P8" s="16"/>
      <c r="Q8" s="221">
        <f t="shared" ref="Q8:R45" si="2">IF($A8="w","N/A",IF(AND($L8=0,M8=0,O8=0),0,IF(AND($L8=0,(M8+O8)&gt;0),"Error-No Expenses",IF(AND($L8&gt;0,(M8+O8)=0),"Error-No Services",($L8/(M8+O8))))))</f>
        <v>0</v>
      </c>
      <c r="R8" s="221">
        <f t="shared" si="2"/>
        <v>0</v>
      </c>
    </row>
    <row r="9" spans="2:18" ht="26.1" customHeight="1">
      <c r="B9" s="438" t="s">
        <v>376</v>
      </c>
      <c r="C9" s="441">
        <f>'YTD Total CARES Only'!B10</f>
        <v>0</v>
      </c>
      <c r="D9" s="441">
        <f>'YTD Total CARES Only'!C10</f>
        <v>0</v>
      </c>
      <c r="E9" s="441">
        <f>'YTD Total CARES Only'!D10</f>
        <v>0</v>
      </c>
      <c r="F9" s="441">
        <f>'YTD Total CARES Only'!E10</f>
        <v>0</v>
      </c>
      <c r="G9" s="441">
        <f>'YTD Total CARES Only'!F10</f>
        <v>0</v>
      </c>
      <c r="H9" s="441">
        <f>'YTD Total CARES Only'!G10</f>
        <v>0</v>
      </c>
      <c r="I9" s="441">
        <f>'YTD Total CARES Only'!H10</f>
        <v>0</v>
      </c>
      <c r="J9" s="441">
        <f>'YTD Total CARES Only'!I10</f>
        <v>0</v>
      </c>
      <c r="K9" s="435">
        <f t="shared" si="0"/>
        <v>0</v>
      </c>
      <c r="L9" s="435">
        <f t="shared" si="1"/>
        <v>0</v>
      </c>
      <c r="M9" s="16"/>
      <c r="N9" s="16"/>
      <c r="O9" s="16"/>
      <c r="P9" s="16"/>
      <c r="Q9" s="221">
        <f t="shared" si="2"/>
        <v>0</v>
      </c>
      <c r="R9" s="221">
        <f t="shared" si="2"/>
        <v>0</v>
      </c>
    </row>
    <row r="10" spans="2:18" ht="26.1" customHeight="1">
      <c r="B10" s="438" t="s">
        <v>1233</v>
      </c>
      <c r="C10" s="441">
        <f>'YTD Total CARES Only'!B11</f>
        <v>0</v>
      </c>
      <c r="D10" s="441">
        <f>'YTD Total CARES Only'!C11</f>
        <v>0</v>
      </c>
      <c r="E10" s="441">
        <f>'YTD Total CARES Only'!D11</f>
        <v>0</v>
      </c>
      <c r="F10" s="441">
        <f>'YTD Total CARES Only'!E11</f>
        <v>0</v>
      </c>
      <c r="G10" s="441">
        <f>'YTD Total CARES Only'!F11</f>
        <v>0</v>
      </c>
      <c r="H10" s="441">
        <f>'YTD Total CARES Only'!G11</f>
        <v>0</v>
      </c>
      <c r="I10" s="441">
        <f>'YTD Total CARES Only'!H11</f>
        <v>0</v>
      </c>
      <c r="J10" s="441">
        <f>'YTD Total CARES Only'!I11</f>
        <v>0</v>
      </c>
      <c r="K10" s="435">
        <f t="shared" si="0"/>
        <v>0</v>
      </c>
      <c r="L10" s="435">
        <f t="shared" si="1"/>
        <v>0</v>
      </c>
      <c r="M10" s="16"/>
      <c r="N10" s="16"/>
      <c r="O10" s="16"/>
      <c r="P10" s="16"/>
      <c r="Q10" s="221">
        <f t="shared" si="2"/>
        <v>0</v>
      </c>
      <c r="R10" s="221">
        <f t="shared" si="2"/>
        <v>0</v>
      </c>
    </row>
    <row r="11" spans="2:18" ht="26.1" customHeight="1">
      <c r="B11" s="438" t="s">
        <v>407</v>
      </c>
      <c r="C11" s="441">
        <f>'YTD Total CARES Only'!B12</f>
        <v>0</v>
      </c>
      <c r="D11" s="441">
        <f>'YTD Total CARES Only'!C12</f>
        <v>0</v>
      </c>
      <c r="E11" s="441">
        <f>'YTD Total CARES Only'!D12</f>
        <v>0</v>
      </c>
      <c r="F11" s="441">
        <f>'YTD Total CARES Only'!E12</f>
        <v>0</v>
      </c>
      <c r="G11" s="441">
        <f>'YTD Total CARES Only'!F12</f>
        <v>0</v>
      </c>
      <c r="H11" s="441">
        <f>'YTD Total CARES Only'!G12</f>
        <v>0</v>
      </c>
      <c r="I11" s="441">
        <f>'YTD Total CARES Only'!H12</f>
        <v>0</v>
      </c>
      <c r="J11" s="441">
        <f>'YTD Total CARES Only'!I12</f>
        <v>0</v>
      </c>
      <c r="K11" s="435">
        <f t="shared" si="0"/>
        <v>0</v>
      </c>
      <c r="L11" s="435">
        <f t="shared" si="1"/>
        <v>0</v>
      </c>
      <c r="M11" s="16"/>
      <c r="N11" s="16"/>
      <c r="O11" s="16"/>
      <c r="P11" s="16"/>
      <c r="Q11" s="221">
        <f t="shared" si="2"/>
        <v>0</v>
      </c>
      <c r="R11" s="221">
        <f t="shared" si="2"/>
        <v>0</v>
      </c>
    </row>
    <row r="12" spans="2:18" ht="26.1" customHeight="1">
      <c r="B12" s="438" t="s">
        <v>411</v>
      </c>
      <c r="C12" s="441">
        <f>'YTD Total CARES Only'!B13</f>
        <v>0</v>
      </c>
      <c r="D12" s="441">
        <f>'YTD Total CARES Only'!C13</f>
        <v>0</v>
      </c>
      <c r="E12" s="441">
        <f>'YTD Total CARES Only'!D13</f>
        <v>0</v>
      </c>
      <c r="F12" s="441">
        <f>'YTD Total CARES Only'!E13</f>
        <v>0</v>
      </c>
      <c r="G12" s="441">
        <f>'YTD Total CARES Only'!F13</f>
        <v>0</v>
      </c>
      <c r="H12" s="441">
        <f>'YTD Total CARES Only'!G13</f>
        <v>0</v>
      </c>
      <c r="I12" s="441">
        <f>'YTD Total CARES Only'!H13</f>
        <v>0</v>
      </c>
      <c r="J12" s="441">
        <f>'YTD Total CARES Only'!I13</f>
        <v>0</v>
      </c>
      <c r="K12" s="435">
        <f t="shared" si="0"/>
        <v>0</v>
      </c>
      <c r="L12" s="435">
        <f t="shared" si="1"/>
        <v>0</v>
      </c>
      <c r="M12" s="16"/>
      <c r="N12" s="16"/>
      <c r="O12" s="16"/>
      <c r="P12" s="16"/>
      <c r="Q12" s="221">
        <f t="shared" si="2"/>
        <v>0</v>
      </c>
      <c r="R12" s="221">
        <f t="shared" si="2"/>
        <v>0</v>
      </c>
    </row>
    <row r="13" spans="2:18" ht="26.1" customHeight="1">
      <c r="B13" s="438" t="s">
        <v>413</v>
      </c>
      <c r="C13" s="441">
        <f>'YTD Total CARES Only'!B14</f>
        <v>0</v>
      </c>
      <c r="D13" s="441">
        <f>'YTD Total CARES Only'!C14</f>
        <v>0</v>
      </c>
      <c r="E13" s="441">
        <f>'YTD Total CARES Only'!D14</f>
        <v>0</v>
      </c>
      <c r="F13" s="441">
        <f>'YTD Total CARES Only'!E14</f>
        <v>0</v>
      </c>
      <c r="G13" s="441">
        <f>'YTD Total CARES Only'!F14</f>
        <v>0</v>
      </c>
      <c r="H13" s="441">
        <f>'YTD Total CARES Only'!G14</f>
        <v>0</v>
      </c>
      <c r="I13" s="441">
        <f>'YTD Total CARES Only'!H14</f>
        <v>0</v>
      </c>
      <c r="J13" s="441">
        <f>'YTD Total CARES Only'!I14</f>
        <v>0</v>
      </c>
      <c r="K13" s="435">
        <f t="shared" si="0"/>
        <v>0</v>
      </c>
      <c r="L13" s="435">
        <f t="shared" si="1"/>
        <v>0</v>
      </c>
      <c r="M13" s="16"/>
      <c r="N13" s="16"/>
      <c r="O13" s="16"/>
      <c r="P13" s="16"/>
      <c r="Q13" s="221">
        <f t="shared" si="2"/>
        <v>0</v>
      </c>
      <c r="R13" s="221">
        <f t="shared" si="2"/>
        <v>0</v>
      </c>
    </row>
    <row r="14" spans="2:18" ht="26.1" customHeight="1">
      <c r="B14" s="438" t="s">
        <v>1234</v>
      </c>
      <c r="C14" s="441">
        <f>'YTD Total CARES Only'!B15</f>
        <v>0</v>
      </c>
      <c r="D14" s="441">
        <f>'YTD Total CARES Only'!C15</f>
        <v>0</v>
      </c>
      <c r="E14" s="441">
        <f>'YTD Total CARES Only'!D15</f>
        <v>0</v>
      </c>
      <c r="F14" s="441">
        <f>'YTD Total CARES Only'!E15</f>
        <v>0</v>
      </c>
      <c r="G14" s="441">
        <f>'YTD Total CARES Only'!F15</f>
        <v>0</v>
      </c>
      <c r="H14" s="441">
        <f>'YTD Total CARES Only'!G15</f>
        <v>0</v>
      </c>
      <c r="I14" s="441">
        <f>'YTD Total CARES Only'!H15</f>
        <v>0</v>
      </c>
      <c r="J14" s="441">
        <f>'YTD Total CARES Only'!I15</f>
        <v>0</v>
      </c>
      <c r="K14" s="435">
        <f t="shared" si="0"/>
        <v>0</v>
      </c>
      <c r="L14" s="435">
        <f t="shared" si="1"/>
        <v>0</v>
      </c>
      <c r="M14" s="16"/>
      <c r="N14" s="16"/>
      <c r="O14" s="16"/>
      <c r="P14" s="16"/>
      <c r="Q14" s="221">
        <f t="shared" si="2"/>
        <v>0</v>
      </c>
      <c r="R14" s="221">
        <f t="shared" si="2"/>
        <v>0</v>
      </c>
    </row>
    <row r="15" spans="2:18" ht="26.1" customHeight="1">
      <c r="B15" s="438" t="s">
        <v>1235</v>
      </c>
      <c r="C15" s="441">
        <f>'YTD Total CARES Only'!B16</f>
        <v>0</v>
      </c>
      <c r="D15" s="441">
        <f>'YTD Total CARES Only'!C16</f>
        <v>0</v>
      </c>
      <c r="E15" s="441">
        <f>'YTD Total CARES Only'!D16</f>
        <v>0</v>
      </c>
      <c r="F15" s="441">
        <f>'YTD Total CARES Only'!E16</f>
        <v>0</v>
      </c>
      <c r="G15" s="441">
        <f>'YTD Total CARES Only'!F16</f>
        <v>0</v>
      </c>
      <c r="H15" s="441">
        <f>'YTD Total CARES Only'!G16</f>
        <v>0</v>
      </c>
      <c r="I15" s="441">
        <f>'YTD Total CARES Only'!H16</f>
        <v>0</v>
      </c>
      <c r="J15" s="441">
        <f>'YTD Total CARES Only'!I16</f>
        <v>0</v>
      </c>
      <c r="K15" s="435">
        <f t="shared" si="0"/>
        <v>0</v>
      </c>
      <c r="L15" s="435">
        <f t="shared" si="1"/>
        <v>0</v>
      </c>
      <c r="M15" s="16"/>
      <c r="N15" s="16"/>
      <c r="O15" s="16"/>
      <c r="P15" s="16"/>
      <c r="Q15" s="221">
        <f t="shared" si="2"/>
        <v>0</v>
      </c>
      <c r="R15" s="221">
        <f t="shared" si="2"/>
        <v>0</v>
      </c>
    </row>
    <row r="16" spans="2:18" ht="26.1" customHeight="1">
      <c r="B16" s="438" t="s">
        <v>480</v>
      </c>
      <c r="C16" s="441">
        <f>'YTD Total CARES Only'!B17</f>
        <v>0</v>
      </c>
      <c r="D16" s="441">
        <f>'YTD Total CARES Only'!C17</f>
        <v>0</v>
      </c>
      <c r="E16" s="441">
        <f>'YTD Total CARES Only'!D17</f>
        <v>0</v>
      </c>
      <c r="F16" s="441">
        <f>'YTD Total CARES Only'!E17</f>
        <v>0</v>
      </c>
      <c r="G16" s="441">
        <f>'YTD Total CARES Only'!F17</f>
        <v>0</v>
      </c>
      <c r="H16" s="441">
        <f>'YTD Total CARES Only'!G17</f>
        <v>0</v>
      </c>
      <c r="I16" s="441">
        <f>'YTD Total CARES Only'!H17</f>
        <v>0</v>
      </c>
      <c r="J16" s="441">
        <f>'YTD Total CARES Only'!I17</f>
        <v>0</v>
      </c>
      <c r="K16" s="435">
        <f t="shared" si="0"/>
        <v>0</v>
      </c>
      <c r="L16" s="435">
        <f t="shared" si="1"/>
        <v>0</v>
      </c>
      <c r="M16" s="16"/>
      <c r="N16" s="16"/>
      <c r="O16" s="16"/>
      <c r="P16" s="16"/>
      <c r="Q16" s="221">
        <f t="shared" si="2"/>
        <v>0</v>
      </c>
      <c r="R16" s="221">
        <f t="shared" si="2"/>
        <v>0</v>
      </c>
    </row>
    <row r="17" spans="1:19" ht="26.1" customHeight="1">
      <c r="A17" s="121" t="s">
        <v>49</v>
      </c>
      <c r="B17" s="438" t="s">
        <v>504</v>
      </c>
      <c r="C17" s="441">
        <f>'YTD Total CARES Only'!B18</f>
        <v>0</v>
      </c>
      <c r="D17" s="441">
        <f>'YTD Total CARES Only'!C18</f>
        <v>0</v>
      </c>
      <c r="E17" s="441">
        <f>'YTD Total CARES Only'!D18</f>
        <v>0</v>
      </c>
      <c r="F17" s="441">
        <f>'YTD Total CARES Only'!E18</f>
        <v>0</v>
      </c>
      <c r="G17" s="441">
        <f>'YTD Total CARES Only'!F18</f>
        <v>0</v>
      </c>
      <c r="H17" s="441">
        <f>'YTD Total CARES Only'!G18</f>
        <v>0</v>
      </c>
      <c r="I17" s="441">
        <f>'YTD Total CARES Only'!H18</f>
        <v>0</v>
      </c>
      <c r="J17" s="441">
        <f>'YTD Total CARES Only'!I18</f>
        <v>0</v>
      </c>
      <c r="K17" s="435">
        <f t="shared" si="0"/>
        <v>0</v>
      </c>
      <c r="L17" s="435">
        <f t="shared" si="1"/>
        <v>0</v>
      </c>
      <c r="M17" s="16"/>
      <c r="N17" s="16"/>
      <c r="O17" s="16"/>
      <c r="P17" s="16"/>
      <c r="Q17" s="221" t="str">
        <f t="shared" si="2"/>
        <v>N/A</v>
      </c>
      <c r="R17" s="221" t="str">
        <f t="shared" si="2"/>
        <v>N/A</v>
      </c>
      <c r="S17" s="351" t="s">
        <v>1318</v>
      </c>
    </row>
    <row r="18" spans="1:19" ht="26.1" customHeight="1">
      <c r="B18" s="438" t="s">
        <v>1236</v>
      </c>
      <c r="C18" s="441">
        <f>'YTD Total CARES Only'!B19</f>
        <v>0</v>
      </c>
      <c r="D18" s="441">
        <f>'YTD Total CARES Only'!C19</f>
        <v>0</v>
      </c>
      <c r="E18" s="441">
        <f>'YTD Total CARES Only'!D19</f>
        <v>0</v>
      </c>
      <c r="F18" s="441">
        <f>'YTD Total CARES Only'!E19</f>
        <v>0</v>
      </c>
      <c r="G18" s="441">
        <f>'YTD Total CARES Only'!F19</f>
        <v>0</v>
      </c>
      <c r="H18" s="441">
        <f>'YTD Total CARES Only'!G19</f>
        <v>0</v>
      </c>
      <c r="I18" s="441">
        <f>'YTD Total CARES Only'!H19</f>
        <v>0</v>
      </c>
      <c r="J18" s="441">
        <f>'YTD Total CARES Only'!I19</f>
        <v>0</v>
      </c>
      <c r="K18" s="435">
        <f t="shared" si="0"/>
        <v>0</v>
      </c>
      <c r="L18" s="435">
        <f t="shared" si="1"/>
        <v>0</v>
      </c>
      <c r="M18" s="16"/>
      <c r="N18" s="16"/>
      <c r="O18" s="16"/>
      <c r="P18" s="16"/>
      <c r="Q18" s="221">
        <f t="shared" si="2"/>
        <v>0</v>
      </c>
      <c r="R18" s="221">
        <f t="shared" si="2"/>
        <v>0</v>
      </c>
    </row>
    <row r="19" spans="1:19" ht="26.1" customHeight="1">
      <c r="A19" s="121" t="s">
        <v>49</v>
      </c>
      <c r="B19" s="438" t="s">
        <v>509</v>
      </c>
      <c r="C19" s="441">
        <f>'YTD Total CARES Only'!B20</f>
        <v>0</v>
      </c>
      <c r="D19" s="441">
        <f>'YTD Total CARES Only'!C20</f>
        <v>0</v>
      </c>
      <c r="E19" s="441">
        <f>'YTD Total CARES Only'!D20</f>
        <v>0</v>
      </c>
      <c r="F19" s="441">
        <f>'YTD Total CARES Only'!E20</f>
        <v>0</v>
      </c>
      <c r="G19" s="441">
        <f>'YTD Total CARES Only'!F20</f>
        <v>0</v>
      </c>
      <c r="H19" s="441">
        <f>'YTD Total CARES Only'!G20</f>
        <v>0</v>
      </c>
      <c r="I19" s="441">
        <f>'YTD Total CARES Only'!H20</f>
        <v>0</v>
      </c>
      <c r="J19" s="441">
        <f>'YTD Total CARES Only'!I20</f>
        <v>0</v>
      </c>
      <c r="K19" s="435">
        <f t="shared" si="0"/>
        <v>0</v>
      </c>
      <c r="L19" s="435">
        <f t="shared" si="1"/>
        <v>0</v>
      </c>
      <c r="M19" s="16"/>
      <c r="N19" s="16"/>
      <c r="O19" s="16"/>
      <c r="P19" s="16"/>
      <c r="Q19" s="221" t="str">
        <f t="shared" si="2"/>
        <v>N/A</v>
      </c>
      <c r="R19" s="221" t="str">
        <f t="shared" si="2"/>
        <v>N/A</v>
      </c>
      <c r="S19" s="351" t="s">
        <v>1319</v>
      </c>
    </row>
    <row r="20" spans="1:19" ht="26.1" customHeight="1">
      <c r="B20" s="438" t="s">
        <v>1239</v>
      </c>
      <c r="C20" s="441">
        <f>'YTD Total CARES Only'!B23</f>
        <v>0</v>
      </c>
      <c r="D20" s="441">
        <f>'YTD Total CARES Only'!C23</f>
        <v>0</v>
      </c>
      <c r="E20" s="441">
        <f>'YTD Total CARES Only'!D23</f>
        <v>0</v>
      </c>
      <c r="F20" s="441">
        <f>'YTD Total CARES Only'!E23</f>
        <v>0</v>
      </c>
      <c r="G20" s="441">
        <f>'YTD Total CARES Only'!F23</f>
        <v>0</v>
      </c>
      <c r="H20" s="441">
        <f>'YTD Total CARES Only'!G23</f>
        <v>0</v>
      </c>
      <c r="I20" s="441">
        <f>'YTD Total CARES Only'!H23</f>
        <v>0</v>
      </c>
      <c r="J20" s="441">
        <f>'YTD Total CARES Only'!I23</f>
        <v>0</v>
      </c>
      <c r="K20" s="435">
        <f t="shared" si="0"/>
        <v>0</v>
      </c>
      <c r="L20" s="435">
        <f t="shared" si="1"/>
        <v>0</v>
      </c>
      <c r="M20" s="16"/>
      <c r="N20" s="16"/>
      <c r="O20" s="16"/>
      <c r="P20" s="16"/>
      <c r="Q20" s="221">
        <f t="shared" si="2"/>
        <v>0</v>
      </c>
      <c r="R20" s="221">
        <f t="shared" si="2"/>
        <v>0</v>
      </c>
    </row>
    <row r="21" spans="1:19" ht="26.1" customHeight="1">
      <c r="B21" s="438" t="s">
        <v>1240</v>
      </c>
      <c r="C21" s="441">
        <f>'YTD Total CARES Only'!B24</f>
        <v>0</v>
      </c>
      <c r="D21" s="441">
        <f>'YTD Total CARES Only'!C24</f>
        <v>0</v>
      </c>
      <c r="E21" s="441">
        <f>'YTD Total CARES Only'!D24</f>
        <v>0</v>
      </c>
      <c r="F21" s="441">
        <f>'YTD Total CARES Only'!E24</f>
        <v>0</v>
      </c>
      <c r="G21" s="441">
        <f>'YTD Total CARES Only'!F24</f>
        <v>0</v>
      </c>
      <c r="H21" s="441">
        <f>'YTD Total CARES Only'!G24</f>
        <v>0</v>
      </c>
      <c r="I21" s="441">
        <f>'YTD Total CARES Only'!H24</f>
        <v>0</v>
      </c>
      <c r="J21" s="441">
        <f>'YTD Total CARES Only'!I24</f>
        <v>0</v>
      </c>
      <c r="K21" s="435">
        <f t="shared" si="0"/>
        <v>0</v>
      </c>
      <c r="L21" s="435">
        <f t="shared" si="1"/>
        <v>0</v>
      </c>
      <c r="M21" s="16"/>
      <c r="N21" s="16"/>
      <c r="O21" s="16"/>
      <c r="P21" s="16"/>
      <c r="Q21" s="221">
        <f t="shared" si="2"/>
        <v>0</v>
      </c>
      <c r="R21" s="221">
        <f t="shared" si="2"/>
        <v>0</v>
      </c>
    </row>
    <row r="22" spans="1:19" ht="26.1" customHeight="1">
      <c r="B22" s="438" t="s">
        <v>574</v>
      </c>
      <c r="C22" s="441">
        <f>'YTD Total CARES Only'!B25</f>
        <v>0</v>
      </c>
      <c r="D22" s="441">
        <f>'YTD Total CARES Only'!C25</f>
        <v>0</v>
      </c>
      <c r="E22" s="441">
        <f>'YTD Total CARES Only'!D25</f>
        <v>0</v>
      </c>
      <c r="F22" s="441">
        <f>'YTD Total CARES Only'!E25</f>
        <v>0</v>
      </c>
      <c r="G22" s="441">
        <f>'YTD Total CARES Only'!F25</f>
        <v>0</v>
      </c>
      <c r="H22" s="441">
        <f>'YTD Total CARES Only'!G25</f>
        <v>0</v>
      </c>
      <c r="I22" s="441">
        <f>'YTD Total CARES Only'!H25</f>
        <v>0</v>
      </c>
      <c r="J22" s="441">
        <f>'YTD Total CARES Only'!I25</f>
        <v>0</v>
      </c>
      <c r="K22" s="435">
        <f t="shared" si="0"/>
        <v>0</v>
      </c>
      <c r="L22" s="435">
        <f t="shared" si="1"/>
        <v>0</v>
      </c>
      <c r="M22" s="16"/>
      <c r="N22" s="16"/>
      <c r="O22" s="16"/>
      <c r="P22" s="16"/>
      <c r="Q22" s="221">
        <f t="shared" si="2"/>
        <v>0</v>
      </c>
      <c r="R22" s="221">
        <f t="shared" si="2"/>
        <v>0</v>
      </c>
    </row>
    <row r="23" spans="1:19" ht="26.1" customHeight="1">
      <c r="B23" s="438" t="s">
        <v>578</v>
      </c>
      <c r="C23" s="441">
        <f>'YTD Total CARES Only'!B26</f>
        <v>0</v>
      </c>
      <c r="D23" s="441">
        <f>'YTD Total CARES Only'!C26</f>
        <v>0</v>
      </c>
      <c r="E23" s="441">
        <f>'YTD Total CARES Only'!D26</f>
        <v>0</v>
      </c>
      <c r="F23" s="441">
        <f>'YTD Total CARES Only'!E26</f>
        <v>0</v>
      </c>
      <c r="G23" s="441">
        <f>'YTD Total CARES Only'!F26</f>
        <v>0</v>
      </c>
      <c r="H23" s="441">
        <f>'YTD Total CARES Only'!G26</f>
        <v>0</v>
      </c>
      <c r="I23" s="441">
        <f>'YTD Total CARES Only'!H26</f>
        <v>0</v>
      </c>
      <c r="J23" s="441">
        <f>'YTD Total CARES Only'!I26</f>
        <v>0</v>
      </c>
      <c r="K23" s="435">
        <f t="shared" si="0"/>
        <v>0</v>
      </c>
      <c r="L23" s="435">
        <f t="shared" si="1"/>
        <v>0</v>
      </c>
      <c r="M23" s="16"/>
      <c r="N23" s="16"/>
      <c r="O23" s="16"/>
      <c r="P23" s="16"/>
      <c r="Q23" s="221">
        <f t="shared" si="2"/>
        <v>0</v>
      </c>
      <c r="R23" s="221">
        <f t="shared" si="2"/>
        <v>0</v>
      </c>
    </row>
    <row r="24" spans="1:19" ht="26.1" customHeight="1">
      <c r="B24" s="438" t="s">
        <v>584</v>
      </c>
      <c r="C24" s="441">
        <f>'YTD Total CARES Only'!B28</f>
        <v>0</v>
      </c>
      <c r="D24" s="441">
        <f>'YTD Total CARES Only'!C28</f>
        <v>0</v>
      </c>
      <c r="E24" s="441">
        <f>'YTD Total CARES Only'!D28</f>
        <v>0</v>
      </c>
      <c r="F24" s="441">
        <f>'YTD Total CARES Only'!E28</f>
        <v>0</v>
      </c>
      <c r="G24" s="441">
        <f>'YTD Total CARES Only'!F28</f>
        <v>0</v>
      </c>
      <c r="H24" s="441">
        <f>'YTD Total CARES Only'!G28</f>
        <v>0</v>
      </c>
      <c r="I24" s="441">
        <f>'YTD Total CARES Only'!H28</f>
        <v>0</v>
      </c>
      <c r="J24" s="441">
        <f>'YTD Total CARES Only'!I28</f>
        <v>0</v>
      </c>
      <c r="K24" s="435">
        <f t="shared" si="0"/>
        <v>0</v>
      </c>
      <c r="L24" s="435">
        <f t="shared" si="1"/>
        <v>0</v>
      </c>
      <c r="M24" s="16"/>
      <c r="N24" s="16"/>
      <c r="O24" s="16"/>
      <c r="P24" s="16"/>
      <c r="Q24" s="221">
        <f t="shared" si="2"/>
        <v>0</v>
      </c>
      <c r="R24" s="221">
        <f t="shared" si="2"/>
        <v>0</v>
      </c>
    </row>
    <row r="25" spans="1:19" ht="26.1" customHeight="1">
      <c r="A25" s="121" t="s">
        <v>1320</v>
      </c>
      <c r="B25" s="438" t="s">
        <v>1241</v>
      </c>
      <c r="C25" s="441">
        <f>'YTD Total CARES Only'!B29</f>
        <v>0</v>
      </c>
      <c r="D25" s="441">
        <f>'YTD Total CARES Only'!C29</f>
        <v>0</v>
      </c>
      <c r="E25" s="441">
        <f>'YTD Total CARES Only'!D29</f>
        <v>0</v>
      </c>
      <c r="F25" s="441">
        <f>'YTD Total CARES Only'!E29</f>
        <v>0</v>
      </c>
      <c r="G25" s="441">
        <f>'YTD Total CARES Only'!F29</f>
        <v>0</v>
      </c>
      <c r="H25" s="441">
        <f>'YTD Total CARES Only'!G29</f>
        <v>0</v>
      </c>
      <c r="I25" s="441">
        <f>'YTD Total CARES Only'!H29</f>
        <v>0</v>
      </c>
      <c r="J25" s="441">
        <f>'YTD Total CARES Only'!I29</f>
        <v>0</v>
      </c>
      <c r="K25" s="435">
        <f>C25+D25+E25+G25+H25+I25+J25</f>
        <v>0</v>
      </c>
      <c r="L25" s="435">
        <f>C25+D25+E25+F25+G25+H25+I25+J25</f>
        <v>0</v>
      </c>
      <c r="M25" s="16"/>
      <c r="N25" s="16"/>
      <c r="O25" s="16"/>
      <c r="P25" s="16"/>
      <c r="Q25" s="221">
        <f t="shared" si="2"/>
        <v>0</v>
      </c>
      <c r="R25" s="221">
        <f t="shared" si="2"/>
        <v>0</v>
      </c>
      <c r="S25" s="351" t="s">
        <v>1321</v>
      </c>
    </row>
    <row r="26" spans="1:19" ht="26.1" customHeight="1">
      <c r="A26" s="121" t="s">
        <v>1320</v>
      </c>
      <c r="B26" s="438" t="s">
        <v>592</v>
      </c>
      <c r="C26" s="441">
        <f>'YTD Total CARES Only'!B30</f>
        <v>0</v>
      </c>
      <c r="D26" s="441">
        <f>'YTD Total CARES Only'!C30</f>
        <v>0</v>
      </c>
      <c r="E26" s="441">
        <f>'YTD Total CARES Only'!D30</f>
        <v>0</v>
      </c>
      <c r="F26" s="441">
        <f>'YTD Total CARES Only'!E30</f>
        <v>0</v>
      </c>
      <c r="G26" s="441">
        <f>'YTD Total CARES Only'!F30</f>
        <v>0</v>
      </c>
      <c r="H26" s="441">
        <f>'YTD Total CARES Only'!G30</f>
        <v>0</v>
      </c>
      <c r="I26" s="441">
        <f>'YTD Total CARES Only'!H30</f>
        <v>0</v>
      </c>
      <c r="J26" s="441">
        <f>'YTD Total CARES Only'!I30</f>
        <v>0</v>
      </c>
      <c r="K26" s="435">
        <f>C26+D26+E26+G26+H26+I26+J26</f>
        <v>0</v>
      </c>
      <c r="L26" s="435">
        <f>C26+D26+E26+F26+G26+H26+I26+J26</f>
        <v>0</v>
      </c>
      <c r="M26" s="16"/>
      <c r="N26" s="16"/>
      <c r="O26" s="16"/>
      <c r="P26" s="16"/>
      <c r="Q26" s="221">
        <f t="shared" si="2"/>
        <v>0</v>
      </c>
      <c r="R26" s="221">
        <f t="shared" si="2"/>
        <v>0</v>
      </c>
      <c r="S26" s="351" t="s">
        <v>1321</v>
      </c>
    </row>
    <row r="27" spans="1:19" ht="26.1" customHeight="1">
      <c r="B27" s="438" t="s">
        <v>1100</v>
      </c>
      <c r="C27" s="441">
        <f>'YTD Total CARES Only'!B31</f>
        <v>0</v>
      </c>
      <c r="D27" s="441">
        <f>'YTD Total CARES Only'!C31</f>
        <v>0</v>
      </c>
      <c r="E27" s="441">
        <f>'YTD Total CARES Only'!D31</f>
        <v>0</v>
      </c>
      <c r="F27" s="441">
        <f>'YTD Total CARES Only'!E31</f>
        <v>0</v>
      </c>
      <c r="G27" s="441">
        <f>'YTD Total CARES Only'!F31</f>
        <v>0</v>
      </c>
      <c r="H27" s="441">
        <f>'YTD Total CARES Only'!G31</f>
        <v>0</v>
      </c>
      <c r="I27" s="441">
        <f>'YTD Total CARES Only'!H31</f>
        <v>0</v>
      </c>
      <c r="J27" s="441">
        <f>'YTD Total CARES Only'!I31</f>
        <v>0</v>
      </c>
      <c r="K27" s="435">
        <f t="shared" si="0"/>
        <v>0</v>
      </c>
      <c r="L27" s="435">
        <f t="shared" si="1"/>
        <v>0</v>
      </c>
      <c r="M27" s="16"/>
      <c r="N27" s="16"/>
      <c r="O27" s="16"/>
      <c r="P27" s="16"/>
      <c r="Q27" s="221">
        <f t="shared" si="2"/>
        <v>0</v>
      </c>
      <c r="R27" s="221">
        <f t="shared" si="2"/>
        <v>0</v>
      </c>
    </row>
    <row r="28" spans="1:19" ht="26.1" customHeight="1">
      <c r="B28" s="438" t="s">
        <v>1237</v>
      </c>
      <c r="C28" s="441">
        <f>'YTD Total CARES Only'!B21</f>
        <v>0</v>
      </c>
      <c r="D28" s="441">
        <f>'YTD Total CARES Only'!C21</f>
        <v>0</v>
      </c>
      <c r="E28" s="441">
        <f>'YTD Total CARES Only'!D21</f>
        <v>0</v>
      </c>
      <c r="F28" s="441">
        <f>'YTD Total CARES Only'!E21</f>
        <v>0</v>
      </c>
      <c r="G28" s="441">
        <f>'YTD Total CARES Only'!F21</f>
        <v>0</v>
      </c>
      <c r="H28" s="441">
        <f>'YTD Total CARES Only'!G21</f>
        <v>0</v>
      </c>
      <c r="I28" s="441">
        <f>'YTD Total CARES Only'!H21</f>
        <v>0</v>
      </c>
      <c r="J28" s="441">
        <f>'YTD Total CARES Only'!I21</f>
        <v>0</v>
      </c>
      <c r="K28" s="435">
        <f>C28+D28+E28+G28+H28+I28+J28</f>
        <v>0</v>
      </c>
      <c r="L28" s="435">
        <f>C28+D28+E28+F28+G28+H28+I28+J28</f>
        <v>0</v>
      </c>
      <c r="M28" s="16"/>
      <c r="N28" s="16"/>
      <c r="O28" s="16"/>
      <c r="P28" s="16"/>
      <c r="Q28" s="221">
        <f>IF($A28="w","N/A",IF(AND($L28=0,M28=0,O28=0),0,IF(AND($L28=0,(M28+O28)&gt;0),"Error-No Expenses",IF(AND($L28&gt;0,(M28+O28)=0),"Error-No Services",($L28/(M28+O28))))))</f>
        <v>0</v>
      </c>
      <c r="R28" s="221">
        <f>IF($A28="w","N/A",IF(AND($L28=0,N28=0,P28=0),0,IF(AND($L28=0,(N28+P28)&gt;0),"Error-No Expenses",IF(AND($L28&gt;0,(N28+P28)=0),"Error-No Services",($L28/(N28+P28))))))</f>
        <v>0</v>
      </c>
    </row>
    <row r="29" spans="1:19" ht="26.1" customHeight="1">
      <c r="B29" s="438" t="s">
        <v>1238</v>
      </c>
      <c r="C29" s="441">
        <f>'YTD Total CARES Only'!B22</f>
        <v>0</v>
      </c>
      <c r="D29" s="441">
        <f>'YTD Total CARES Only'!C22</f>
        <v>0</v>
      </c>
      <c r="E29" s="441">
        <f>'YTD Total CARES Only'!D22</f>
        <v>0</v>
      </c>
      <c r="F29" s="441">
        <f>'YTD Total CARES Only'!E22</f>
        <v>0</v>
      </c>
      <c r="G29" s="441">
        <f>'YTD Total CARES Only'!F22</f>
        <v>0</v>
      </c>
      <c r="H29" s="441">
        <f>'YTD Total CARES Only'!G22</f>
        <v>0</v>
      </c>
      <c r="I29" s="441">
        <f>'YTD Total CARES Only'!H22</f>
        <v>0</v>
      </c>
      <c r="J29" s="441">
        <f>'YTD Total CARES Only'!I22</f>
        <v>0</v>
      </c>
      <c r="K29" s="435">
        <f>C29+D29+E29+G29+H29+I29+J29</f>
        <v>0</v>
      </c>
      <c r="L29" s="435">
        <f>C29+D29+E29+F29+G29+H29+I29+J29</f>
        <v>0</v>
      </c>
      <c r="M29" s="16"/>
      <c r="N29" s="16"/>
      <c r="O29" s="16"/>
      <c r="P29" s="16"/>
      <c r="Q29" s="221">
        <f>IF($A29="w","N/A",IF(AND($L29=0,M29=0,O29=0),0,IF(AND($L29=0,(M29+O29)&gt;0),"Error-No Expenses",IF(AND($L29&gt;0,(M29+O29)=0),"Error-No Services",($L29/(M29+O29))))))</f>
        <v>0</v>
      </c>
      <c r="R29" s="221">
        <f>IF($A29="w","N/A",IF(AND($L29=0,N29=0,P29=0),0,IF(AND($L29=0,(N29+P29)&gt;0),"Error-No Expenses",IF(AND($L29&gt;0,(N29+P29)=0),"Error-No Services",($L29/(N29+P29))))))</f>
        <v>0</v>
      </c>
    </row>
    <row r="30" spans="1:19" ht="26.1" customHeight="1">
      <c r="B30" s="438" t="s">
        <v>750</v>
      </c>
      <c r="C30" s="441">
        <f>'YTD Total CARES Only'!B32</f>
        <v>0</v>
      </c>
      <c r="D30" s="441">
        <f>'YTD Total CARES Only'!C32</f>
        <v>0</v>
      </c>
      <c r="E30" s="441">
        <f>'YTD Total CARES Only'!D32</f>
        <v>0</v>
      </c>
      <c r="F30" s="441">
        <f>'YTD Total CARES Only'!E32</f>
        <v>0</v>
      </c>
      <c r="G30" s="441">
        <f>'YTD Total CARES Only'!F32</f>
        <v>0</v>
      </c>
      <c r="H30" s="441">
        <f>'YTD Total CARES Only'!G32</f>
        <v>0</v>
      </c>
      <c r="I30" s="441">
        <f>'YTD Total CARES Only'!H32</f>
        <v>0</v>
      </c>
      <c r="J30" s="441">
        <f>'YTD Total CARES Only'!I32</f>
        <v>0</v>
      </c>
      <c r="K30" s="435">
        <f t="shared" si="0"/>
        <v>0</v>
      </c>
      <c r="L30" s="435">
        <f t="shared" si="1"/>
        <v>0</v>
      </c>
      <c r="M30" s="16"/>
      <c r="N30" s="16"/>
      <c r="O30" s="16"/>
      <c r="P30" s="16"/>
      <c r="Q30" s="221">
        <f t="shared" si="2"/>
        <v>0</v>
      </c>
      <c r="R30" s="221">
        <f t="shared" si="2"/>
        <v>0</v>
      </c>
    </row>
    <row r="31" spans="1:19" ht="26.1" customHeight="1">
      <c r="B31" s="438" t="s">
        <v>767</v>
      </c>
      <c r="C31" s="441">
        <f>'YTD Total CARES Only'!B34</f>
        <v>0</v>
      </c>
      <c r="D31" s="441">
        <f>'YTD Total CARES Only'!C34</f>
        <v>0</v>
      </c>
      <c r="E31" s="441">
        <f>'YTD Total CARES Only'!D34</f>
        <v>0</v>
      </c>
      <c r="F31" s="441">
        <f>'YTD Total CARES Only'!E34</f>
        <v>0</v>
      </c>
      <c r="G31" s="441">
        <f>'YTD Total CARES Only'!F34</f>
        <v>0</v>
      </c>
      <c r="H31" s="441">
        <f>'YTD Total CARES Only'!G34</f>
        <v>0</v>
      </c>
      <c r="I31" s="441">
        <f>'YTD Total CARES Only'!H34</f>
        <v>0</v>
      </c>
      <c r="J31" s="441">
        <f>'YTD Total CARES Only'!I34</f>
        <v>0</v>
      </c>
      <c r="K31" s="435">
        <f t="shared" si="0"/>
        <v>0</v>
      </c>
      <c r="L31" s="435">
        <f t="shared" si="1"/>
        <v>0</v>
      </c>
      <c r="M31" s="16"/>
      <c r="N31" s="16"/>
      <c r="O31" s="16"/>
      <c r="P31" s="16"/>
      <c r="Q31" s="221">
        <f t="shared" si="2"/>
        <v>0</v>
      </c>
      <c r="R31" s="221">
        <f t="shared" si="2"/>
        <v>0</v>
      </c>
    </row>
    <row r="32" spans="1:19" ht="26.1" customHeight="1">
      <c r="B32" s="438" t="s">
        <v>771</v>
      </c>
      <c r="C32" s="441">
        <f>'YTD Total CARES Only'!B35</f>
        <v>0</v>
      </c>
      <c r="D32" s="441">
        <f>'YTD Total CARES Only'!C35</f>
        <v>0</v>
      </c>
      <c r="E32" s="441">
        <f>'YTD Total CARES Only'!D35</f>
        <v>0</v>
      </c>
      <c r="F32" s="441">
        <f>'YTD Total CARES Only'!E35</f>
        <v>0</v>
      </c>
      <c r="G32" s="441">
        <f>'YTD Total CARES Only'!F35</f>
        <v>0</v>
      </c>
      <c r="H32" s="441">
        <f>'YTD Total CARES Only'!G35</f>
        <v>0</v>
      </c>
      <c r="I32" s="441">
        <f>'YTD Total CARES Only'!H35</f>
        <v>0</v>
      </c>
      <c r="J32" s="441">
        <f>'YTD Total CARES Only'!I35</f>
        <v>0</v>
      </c>
      <c r="K32" s="435">
        <f t="shared" si="0"/>
        <v>0</v>
      </c>
      <c r="L32" s="435">
        <f t="shared" si="1"/>
        <v>0</v>
      </c>
      <c r="M32" s="16"/>
      <c r="N32" s="16"/>
      <c r="O32" s="16"/>
      <c r="P32" s="16"/>
      <c r="Q32" s="221">
        <f t="shared" si="2"/>
        <v>0</v>
      </c>
      <c r="R32" s="221">
        <f t="shared" si="2"/>
        <v>0</v>
      </c>
    </row>
    <row r="33" spans="1:19" ht="26.1" customHeight="1">
      <c r="B33" s="438" t="s">
        <v>773</v>
      </c>
      <c r="C33" s="441">
        <f>'YTD Total CARES Only'!B36</f>
        <v>0</v>
      </c>
      <c r="D33" s="441">
        <f>'YTD Total CARES Only'!C36</f>
        <v>0</v>
      </c>
      <c r="E33" s="441">
        <f>'YTD Total CARES Only'!D36</f>
        <v>0</v>
      </c>
      <c r="F33" s="441">
        <f>'YTD Total CARES Only'!E36</f>
        <v>0</v>
      </c>
      <c r="G33" s="441">
        <f>'YTD Total CARES Only'!F36</f>
        <v>0</v>
      </c>
      <c r="H33" s="441">
        <f>'YTD Total CARES Only'!G36</f>
        <v>0</v>
      </c>
      <c r="I33" s="441">
        <f>'YTD Total CARES Only'!H36</f>
        <v>0</v>
      </c>
      <c r="J33" s="441">
        <f>'YTD Total CARES Only'!I36</f>
        <v>0</v>
      </c>
      <c r="K33" s="435">
        <f t="shared" si="0"/>
        <v>0</v>
      </c>
      <c r="L33" s="435">
        <f t="shared" si="1"/>
        <v>0</v>
      </c>
      <c r="M33" s="16"/>
      <c r="N33" s="16"/>
      <c r="O33" s="16"/>
      <c r="P33" s="16"/>
      <c r="Q33" s="221">
        <f t="shared" si="2"/>
        <v>0</v>
      </c>
      <c r="R33" s="221">
        <f t="shared" si="2"/>
        <v>0</v>
      </c>
    </row>
    <row r="34" spans="1:19" ht="26.1" customHeight="1">
      <c r="B34" s="438" t="s">
        <v>1243</v>
      </c>
      <c r="C34" s="441">
        <f>'YTD Total CARES Only'!B37</f>
        <v>0</v>
      </c>
      <c r="D34" s="441">
        <f>'YTD Total CARES Only'!C37</f>
        <v>0</v>
      </c>
      <c r="E34" s="441">
        <f>'YTD Total CARES Only'!D37</f>
        <v>0</v>
      </c>
      <c r="F34" s="441">
        <f>'YTD Total CARES Only'!E37</f>
        <v>0</v>
      </c>
      <c r="G34" s="441">
        <f>'YTD Total CARES Only'!F37</f>
        <v>0</v>
      </c>
      <c r="H34" s="441">
        <f>'YTD Total CARES Only'!G37</f>
        <v>0</v>
      </c>
      <c r="I34" s="441">
        <f>'YTD Total CARES Only'!H37</f>
        <v>0</v>
      </c>
      <c r="J34" s="441">
        <f>'YTD Total CARES Only'!I37</f>
        <v>0</v>
      </c>
      <c r="K34" s="435">
        <f>C34+D34+E34+G34+H34+I34+J34</f>
        <v>0</v>
      </c>
      <c r="L34" s="435">
        <f>C34+D34+E34+F34+G34+H34+I34+J34</f>
        <v>0</v>
      </c>
      <c r="M34" s="16"/>
      <c r="N34" s="16"/>
      <c r="O34" s="16"/>
      <c r="P34" s="16"/>
      <c r="Q34" s="221">
        <f t="shared" si="2"/>
        <v>0</v>
      </c>
      <c r="R34" s="221">
        <f t="shared" si="2"/>
        <v>0</v>
      </c>
    </row>
    <row r="35" spans="1:19" ht="26.1" customHeight="1">
      <c r="B35" s="438" t="s">
        <v>799</v>
      </c>
      <c r="C35" s="441">
        <f>'YTD Total CARES Only'!B27</f>
        <v>0</v>
      </c>
      <c r="D35" s="441">
        <f>'YTD Total CARES Only'!C27</f>
        <v>0</v>
      </c>
      <c r="E35" s="441">
        <f>'YTD Total CARES Only'!D27</f>
        <v>0</v>
      </c>
      <c r="F35" s="441">
        <f>'YTD Total CARES Only'!E27</f>
        <v>0</v>
      </c>
      <c r="G35" s="441">
        <f>'YTD Total CARES Only'!F27</f>
        <v>0</v>
      </c>
      <c r="H35" s="441">
        <f>'YTD Total CARES Only'!G27</f>
        <v>0</v>
      </c>
      <c r="I35" s="441">
        <f>'YTD Total CARES Only'!H27</f>
        <v>0</v>
      </c>
      <c r="J35" s="441">
        <f>'YTD Total CARES Only'!I27</f>
        <v>0</v>
      </c>
      <c r="K35" s="435">
        <f>C35+D35+E35+G35+H35+I35+J35</f>
        <v>0</v>
      </c>
      <c r="L35" s="435">
        <f>C35+D35+E35+F35+G35+H35+I35+J35</f>
        <v>0</v>
      </c>
      <c r="M35" s="16"/>
      <c r="N35" s="16"/>
      <c r="O35" s="16"/>
      <c r="P35" s="16"/>
      <c r="Q35" s="221">
        <f>IF($A35="w","N/A",IF(AND($L35=0,M35=0,O35=0),0,IF(AND($L35=0,(M35+O35)&gt;0),"Error-No Expenses",IF(AND($L35&gt;0,(M35+O35)=0),"Error-No Services",($L35/(M35+O35))))))</f>
        <v>0</v>
      </c>
      <c r="R35" s="221">
        <f>IF($A35="w","N/A",IF(AND($L35=0,N35=0,P35=0),0,IF(AND($L35=0,(N35+P35)&gt;0),"Error-No Expenses",IF(AND($L35&gt;0,(N35+P35)=0),"Error-No Services",($L35/(N35+P35))))))</f>
        <v>0</v>
      </c>
    </row>
    <row r="36" spans="1:19" ht="26.1" customHeight="1">
      <c r="B36" s="438" t="s">
        <v>1244</v>
      </c>
      <c r="C36" s="441">
        <f>'YTD Total CARES Only'!B38</f>
        <v>0</v>
      </c>
      <c r="D36" s="441">
        <f>'YTD Total CARES Only'!C38</f>
        <v>0</v>
      </c>
      <c r="E36" s="441">
        <f>'YTD Total CARES Only'!D38</f>
        <v>0</v>
      </c>
      <c r="F36" s="441">
        <f>'YTD Total CARES Only'!E38</f>
        <v>0</v>
      </c>
      <c r="G36" s="441">
        <f>'YTD Total CARES Only'!F38</f>
        <v>0</v>
      </c>
      <c r="H36" s="441">
        <f>'YTD Total CARES Only'!G38</f>
        <v>0</v>
      </c>
      <c r="I36" s="441">
        <f>'YTD Total CARES Only'!H38</f>
        <v>0</v>
      </c>
      <c r="J36" s="441">
        <f>'YTD Total CARES Only'!I38</f>
        <v>0</v>
      </c>
      <c r="K36" s="435">
        <f t="shared" si="0"/>
        <v>0</v>
      </c>
      <c r="L36" s="435">
        <f t="shared" si="1"/>
        <v>0</v>
      </c>
      <c r="M36" s="16"/>
      <c r="N36" s="16"/>
      <c r="O36" s="16"/>
      <c r="P36" s="16"/>
      <c r="Q36" s="221">
        <f t="shared" si="2"/>
        <v>0</v>
      </c>
      <c r="R36" s="221">
        <f t="shared" si="2"/>
        <v>0</v>
      </c>
    </row>
    <row r="37" spans="1:19" ht="26.1" customHeight="1">
      <c r="B37" s="439" t="s">
        <v>844</v>
      </c>
      <c r="C37" s="442">
        <f>'YTD Total CARES Only'!B39</f>
        <v>0</v>
      </c>
      <c r="D37" s="442">
        <f>'YTD Total CARES Only'!C39</f>
        <v>0</v>
      </c>
      <c r="E37" s="442">
        <f>'YTD Total CARES Only'!D39</f>
        <v>0</v>
      </c>
      <c r="F37" s="442">
        <f>'YTD Total CARES Only'!E39</f>
        <v>0</v>
      </c>
      <c r="G37" s="442">
        <f>'YTD Total CARES Only'!F39</f>
        <v>0</v>
      </c>
      <c r="H37" s="442">
        <f>'YTD Total CARES Only'!G39</f>
        <v>0</v>
      </c>
      <c r="I37" s="442">
        <f>'YTD Total CARES Only'!H39</f>
        <v>0</v>
      </c>
      <c r="J37" s="442">
        <f>'YTD Total CARES Only'!I39</f>
        <v>0</v>
      </c>
      <c r="K37" s="435">
        <f t="shared" si="0"/>
        <v>0</v>
      </c>
      <c r="L37" s="435">
        <f t="shared" si="1"/>
        <v>0</v>
      </c>
      <c r="M37" s="16"/>
      <c r="N37" s="16"/>
      <c r="O37" s="16"/>
      <c r="P37" s="16"/>
      <c r="Q37" s="221">
        <f t="shared" si="2"/>
        <v>0</v>
      </c>
      <c r="R37" s="221">
        <f t="shared" si="2"/>
        <v>0</v>
      </c>
    </row>
    <row r="38" spans="1:19" ht="26.1" customHeight="1">
      <c r="B38" s="439" t="s">
        <v>849</v>
      </c>
      <c r="C38" s="442">
        <f>'YTD Total CARES Only'!B40</f>
        <v>0</v>
      </c>
      <c r="D38" s="442">
        <f>'YTD Total CARES Only'!C40</f>
        <v>0</v>
      </c>
      <c r="E38" s="442">
        <f>'YTD Total CARES Only'!D40</f>
        <v>0</v>
      </c>
      <c r="F38" s="442">
        <f>'YTD Total CARES Only'!E40</f>
        <v>0</v>
      </c>
      <c r="G38" s="442">
        <f>'YTD Total CARES Only'!F40</f>
        <v>0</v>
      </c>
      <c r="H38" s="442">
        <f>'YTD Total CARES Only'!G40</f>
        <v>0</v>
      </c>
      <c r="I38" s="442">
        <f>'YTD Total CARES Only'!H40</f>
        <v>0</v>
      </c>
      <c r="J38" s="442">
        <f>'YTD Total CARES Only'!I40</f>
        <v>0</v>
      </c>
      <c r="K38" s="435">
        <f t="shared" si="0"/>
        <v>0</v>
      </c>
      <c r="L38" s="435">
        <f t="shared" si="1"/>
        <v>0</v>
      </c>
      <c r="M38" s="16"/>
      <c r="N38" s="16"/>
      <c r="O38" s="16"/>
      <c r="P38" s="16"/>
      <c r="Q38" s="221">
        <f t="shared" si="2"/>
        <v>0</v>
      </c>
      <c r="R38" s="221">
        <f t="shared" si="2"/>
        <v>0</v>
      </c>
    </row>
    <row r="39" spans="1:19" ht="26.1" customHeight="1">
      <c r="B39" s="439" t="s">
        <v>859</v>
      </c>
      <c r="C39" s="442">
        <f>'YTD Total CARES Only'!B41</f>
        <v>0</v>
      </c>
      <c r="D39" s="442">
        <f>'YTD Total CARES Only'!C41</f>
        <v>0</v>
      </c>
      <c r="E39" s="442">
        <f>'YTD Total CARES Only'!D41</f>
        <v>0</v>
      </c>
      <c r="F39" s="442">
        <f>'YTD Total CARES Only'!E41</f>
        <v>0</v>
      </c>
      <c r="G39" s="442">
        <f>'YTD Total CARES Only'!F41</f>
        <v>0</v>
      </c>
      <c r="H39" s="442">
        <f>'YTD Total CARES Only'!G41</f>
        <v>0</v>
      </c>
      <c r="I39" s="442">
        <f>'YTD Total CARES Only'!H41</f>
        <v>0</v>
      </c>
      <c r="J39" s="442">
        <f>'YTD Total CARES Only'!I41</f>
        <v>0</v>
      </c>
      <c r="K39" s="435">
        <f t="shared" si="0"/>
        <v>0</v>
      </c>
      <c r="L39" s="435">
        <f t="shared" si="1"/>
        <v>0</v>
      </c>
      <c r="M39" s="16"/>
      <c r="N39" s="16"/>
      <c r="O39" s="16"/>
      <c r="P39" s="16"/>
      <c r="Q39" s="221">
        <f t="shared" si="2"/>
        <v>0</v>
      </c>
      <c r="R39" s="221">
        <f t="shared" si="2"/>
        <v>0</v>
      </c>
    </row>
    <row r="40" spans="1:19" ht="26.1" customHeight="1">
      <c r="B40" s="439" t="s">
        <v>871</v>
      </c>
      <c r="C40" s="442">
        <f>'YTD Total CARES Only'!B42</f>
        <v>0</v>
      </c>
      <c r="D40" s="442">
        <f>'YTD Total CARES Only'!C42</f>
        <v>0</v>
      </c>
      <c r="E40" s="442">
        <f>'YTD Total CARES Only'!D42</f>
        <v>0</v>
      </c>
      <c r="F40" s="442">
        <f>'YTD Total CARES Only'!E42</f>
        <v>0</v>
      </c>
      <c r="G40" s="442">
        <f>'YTD Total CARES Only'!F42</f>
        <v>0</v>
      </c>
      <c r="H40" s="442">
        <f>'YTD Total CARES Only'!G42</f>
        <v>0</v>
      </c>
      <c r="I40" s="442">
        <f>'YTD Total CARES Only'!H42</f>
        <v>0</v>
      </c>
      <c r="J40" s="442">
        <f>'YTD Total CARES Only'!I42</f>
        <v>0</v>
      </c>
      <c r="K40" s="435">
        <f t="shared" si="0"/>
        <v>0</v>
      </c>
      <c r="L40" s="435">
        <f t="shared" si="1"/>
        <v>0</v>
      </c>
      <c r="M40" s="16"/>
      <c r="N40" s="16"/>
      <c r="O40" s="16"/>
      <c r="P40" s="16"/>
      <c r="Q40" s="221">
        <f t="shared" si="2"/>
        <v>0</v>
      </c>
      <c r="R40" s="221">
        <f t="shared" si="2"/>
        <v>0</v>
      </c>
    </row>
    <row r="41" spans="1:19" ht="26.1" customHeight="1">
      <c r="B41" s="439" t="s">
        <v>1245</v>
      </c>
      <c r="C41" s="442">
        <f>'YTD Total CARES Only'!B43</f>
        <v>0</v>
      </c>
      <c r="D41" s="442">
        <f>'YTD Total CARES Only'!C43</f>
        <v>0</v>
      </c>
      <c r="E41" s="442">
        <f>'YTD Total CARES Only'!D43</f>
        <v>0</v>
      </c>
      <c r="F41" s="442">
        <f>'YTD Total CARES Only'!E43</f>
        <v>0</v>
      </c>
      <c r="G41" s="442">
        <f>'YTD Total CARES Only'!F43</f>
        <v>0</v>
      </c>
      <c r="H41" s="442">
        <f>'YTD Total CARES Only'!G43</f>
        <v>0</v>
      </c>
      <c r="I41" s="442">
        <f>'YTD Total CARES Only'!H43</f>
        <v>0</v>
      </c>
      <c r="J41" s="442">
        <f>'YTD Total CARES Only'!I43</f>
        <v>0</v>
      </c>
      <c r="K41" s="435">
        <f t="shared" si="0"/>
        <v>0</v>
      </c>
      <c r="L41" s="435">
        <f t="shared" si="1"/>
        <v>0</v>
      </c>
      <c r="M41" s="16"/>
      <c r="N41" s="16"/>
      <c r="O41" s="16"/>
      <c r="P41" s="16"/>
      <c r="Q41" s="221">
        <f t="shared" si="2"/>
        <v>0</v>
      </c>
      <c r="R41" s="221">
        <f t="shared" si="2"/>
        <v>0</v>
      </c>
    </row>
    <row r="42" spans="1:19" ht="26.1" customHeight="1">
      <c r="B42" s="439" t="s">
        <v>1246</v>
      </c>
      <c r="C42" s="442">
        <f>'YTD Total CARES Only'!B44</f>
        <v>0</v>
      </c>
      <c r="D42" s="442">
        <f>'YTD Total CARES Only'!C44</f>
        <v>0</v>
      </c>
      <c r="E42" s="442">
        <f>'YTD Total CARES Only'!D44</f>
        <v>0</v>
      </c>
      <c r="F42" s="442">
        <f>'YTD Total CARES Only'!E44</f>
        <v>0</v>
      </c>
      <c r="G42" s="442">
        <f>'YTD Total CARES Only'!F44</f>
        <v>0</v>
      </c>
      <c r="H42" s="442">
        <f>'YTD Total CARES Only'!G44</f>
        <v>0</v>
      </c>
      <c r="I42" s="442">
        <f>'YTD Total CARES Only'!H44</f>
        <v>0</v>
      </c>
      <c r="J42" s="442">
        <f>'YTD Total CARES Only'!I44</f>
        <v>0</v>
      </c>
      <c r="K42" s="435">
        <f t="shared" si="0"/>
        <v>0</v>
      </c>
      <c r="L42" s="435">
        <f t="shared" si="1"/>
        <v>0</v>
      </c>
      <c r="M42" s="16"/>
      <c r="N42" s="16"/>
      <c r="O42" s="16"/>
      <c r="P42" s="16"/>
      <c r="Q42" s="221">
        <f t="shared" si="2"/>
        <v>0</v>
      </c>
      <c r="R42" s="221">
        <f t="shared" si="2"/>
        <v>0</v>
      </c>
    </row>
    <row r="43" spans="1:19" ht="26.1" customHeight="1">
      <c r="B43" s="439" t="s">
        <v>1247</v>
      </c>
      <c r="C43" s="442">
        <f>'YTD Total CARES Only'!B45</f>
        <v>0</v>
      </c>
      <c r="D43" s="442">
        <f>'YTD Total CARES Only'!C45</f>
        <v>0</v>
      </c>
      <c r="E43" s="442">
        <f>'YTD Total CARES Only'!D45</f>
        <v>0</v>
      </c>
      <c r="F43" s="442">
        <f>'YTD Total CARES Only'!E45</f>
        <v>0</v>
      </c>
      <c r="G43" s="442">
        <f>'YTD Total CARES Only'!F45</f>
        <v>0</v>
      </c>
      <c r="H43" s="442">
        <f>'YTD Total CARES Only'!G45</f>
        <v>0</v>
      </c>
      <c r="I43" s="442">
        <f>'YTD Total CARES Only'!H45</f>
        <v>0</v>
      </c>
      <c r="J43" s="442">
        <f>'YTD Total CARES Only'!I45</f>
        <v>0</v>
      </c>
      <c r="K43" s="435">
        <f t="shared" si="0"/>
        <v>0</v>
      </c>
      <c r="L43" s="435">
        <f t="shared" si="1"/>
        <v>0</v>
      </c>
      <c r="M43" s="16"/>
      <c r="N43" s="16"/>
      <c r="O43" s="16"/>
      <c r="P43" s="16"/>
      <c r="Q43" s="221">
        <f t="shared" si="2"/>
        <v>0</v>
      </c>
      <c r="R43" s="221">
        <f t="shared" si="2"/>
        <v>0</v>
      </c>
    </row>
    <row r="44" spans="1:19" ht="26.1" customHeight="1">
      <c r="B44" s="439" t="s">
        <v>902</v>
      </c>
      <c r="C44" s="442">
        <f>'YTD Total CARES Only'!B46</f>
        <v>0</v>
      </c>
      <c r="D44" s="442">
        <f>'YTD Total CARES Only'!C46</f>
        <v>0</v>
      </c>
      <c r="E44" s="442">
        <f>'YTD Total CARES Only'!D46</f>
        <v>0</v>
      </c>
      <c r="F44" s="442">
        <f>'YTD Total CARES Only'!E46</f>
        <v>0</v>
      </c>
      <c r="G44" s="442">
        <f>'YTD Total CARES Only'!F46</f>
        <v>0</v>
      </c>
      <c r="H44" s="442">
        <f>'YTD Total CARES Only'!G46</f>
        <v>0</v>
      </c>
      <c r="I44" s="442">
        <f>'YTD Total CARES Only'!H46</f>
        <v>0</v>
      </c>
      <c r="J44" s="442">
        <f>'YTD Total CARES Only'!I46</f>
        <v>0</v>
      </c>
      <c r="K44" s="435">
        <f t="shared" si="0"/>
        <v>0</v>
      </c>
      <c r="L44" s="435">
        <f t="shared" si="1"/>
        <v>0</v>
      </c>
      <c r="M44" s="16"/>
      <c r="N44" s="16"/>
      <c r="O44" s="16"/>
      <c r="P44" s="16"/>
      <c r="Q44" s="221">
        <f t="shared" si="2"/>
        <v>0</v>
      </c>
      <c r="R44" s="221">
        <f t="shared" si="2"/>
        <v>0</v>
      </c>
    </row>
    <row r="45" spans="1:19" ht="26.1" customHeight="1">
      <c r="A45" s="121" t="s">
        <v>49</v>
      </c>
      <c r="B45" s="439" t="s">
        <v>917</v>
      </c>
      <c r="C45" s="442">
        <f>'YTD Total CARES Only'!B48</f>
        <v>0</v>
      </c>
      <c r="D45" s="442">
        <f>'YTD Total CARES Only'!C48</f>
        <v>0</v>
      </c>
      <c r="E45" s="442">
        <f>'YTD Total CARES Only'!D48</f>
        <v>0</v>
      </c>
      <c r="F45" s="442">
        <f>'YTD Total CARES Only'!E48</f>
        <v>0</v>
      </c>
      <c r="G45" s="442">
        <f>'YTD Total CARES Only'!F48</f>
        <v>0</v>
      </c>
      <c r="H45" s="442">
        <f>'YTD Total CARES Only'!G48</f>
        <v>0</v>
      </c>
      <c r="I45" s="442">
        <f>'YTD Total CARES Only'!H48</f>
        <v>0</v>
      </c>
      <c r="J45" s="442">
        <f>'YTD Total CARES Only'!I48</f>
        <v>0</v>
      </c>
      <c r="K45" s="435">
        <f>C45+D45+E45+G45+H45+I45+J45</f>
        <v>0</v>
      </c>
      <c r="L45" s="435">
        <f>C45+D45+E45+F45+G45+H45+I45+J45</f>
        <v>0</v>
      </c>
      <c r="M45" s="16"/>
      <c r="N45" s="16"/>
      <c r="O45" s="16"/>
      <c r="P45" s="16"/>
      <c r="Q45" s="221" t="str">
        <f t="shared" si="2"/>
        <v>N/A</v>
      </c>
      <c r="R45" s="221" t="str">
        <f t="shared" si="2"/>
        <v>N/A</v>
      </c>
      <c r="S45" s="351" t="s">
        <v>1319</v>
      </c>
    </row>
    <row r="46" spans="1:19" ht="26.1" customHeight="1">
      <c r="B46" s="439" t="s">
        <v>1248</v>
      </c>
      <c r="C46" s="442">
        <f>'YTD Total CARES Only'!B47</f>
        <v>0</v>
      </c>
      <c r="D46" s="442">
        <f>'YTD Total CARES Only'!C47</f>
        <v>0</v>
      </c>
      <c r="E46" s="442">
        <f>'YTD Total CARES Only'!D47</f>
        <v>0</v>
      </c>
      <c r="F46" s="442">
        <f>'YTD Total CARES Only'!E47</f>
        <v>0</v>
      </c>
      <c r="G46" s="442">
        <f>'YTD Total CARES Only'!F47</f>
        <v>0</v>
      </c>
      <c r="H46" s="442">
        <f>'YTD Total CARES Only'!G47</f>
        <v>0</v>
      </c>
      <c r="I46" s="442">
        <f>'YTD Total CARES Only'!H47</f>
        <v>0</v>
      </c>
      <c r="J46" s="442">
        <f>'YTD Total CARES Only'!I47</f>
        <v>0</v>
      </c>
      <c r="K46" s="435">
        <f>C46+D46+E46+G46+H46+I46+J46</f>
        <v>0</v>
      </c>
      <c r="L46" s="435">
        <f>C46+D46+E46+F46+G46+H46+I46+J46</f>
        <v>0</v>
      </c>
      <c r="M46" s="16"/>
      <c r="N46" s="16"/>
      <c r="O46" s="16"/>
      <c r="P46" s="16"/>
      <c r="Q46" s="221">
        <f>IF($A46="w","N/A",IF(AND($L46=0,M46=0,O46=0),0,IF(AND($L46=0,(M46+O46)&gt;0),"Error-No Expenses",IF(AND($L46&gt;0,(M46+O46)=0),"Error-No Services",($L46/(M46+O46))))))</f>
        <v>0</v>
      </c>
      <c r="R46" s="221">
        <f>IF($A46="w","N/A",IF(AND($L46=0,N46=0,P46=0),0,IF(AND($L46=0,(N46+P46)&gt;0),"Error-No Expenses",IF(AND($L46&gt;0,(N46+P46)=0),"Error-No Services",($L46/(N46+P46))))))</f>
        <v>0</v>
      </c>
    </row>
    <row r="47" spans="1:19" ht="26.1" customHeight="1">
      <c r="B47" s="415" t="s">
        <v>1101</v>
      </c>
      <c r="C47" s="435">
        <f t="shared" ref="C47:L47" si="3">+SUM(C7:C45)</f>
        <v>0</v>
      </c>
      <c r="D47" s="435">
        <f t="shared" si="3"/>
        <v>0</v>
      </c>
      <c r="E47" s="435">
        <f t="shared" si="3"/>
        <v>0</v>
      </c>
      <c r="F47" s="435">
        <f t="shared" si="3"/>
        <v>0</v>
      </c>
      <c r="G47" s="435">
        <f t="shared" si="3"/>
        <v>0</v>
      </c>
      <c r="H47" s="435">
        <f t="shared" si="3"/>
        <v>0</v>
      </c>
      <c r="I47" s="435">
        <f t="shared" si="3"/>
        <v>0</v>
      </c>
      <c r="J47" s="435">
        <f t="shared" si="3"/>
        <v>0</v>
      </c>
      <c r="K47" s="435">
        <f t="shared" si="3"/>
        <v>0</v>
      </c>
      <c r="L47" s="435">
        <f t="shared" si="3"/>
        <v>0</v>
      </c>
      <c r="Q47" s="221"/>
      <c r="R47" s="221"/>
    </row>
    <row r="48" spans="1:19">
      <c r="C48" s="132"/>
      <c r="D48" s="132"/>
      <c r="E48" s="132"/>
      <c r="F48" s="132"/>
      <c r="G48" s="132"/>
      <c r="H48" s="132"/>
      <c r="I48" s="132"/>
      <c r="J48" s="132"/>
      <c r="K48" s="132"/>
    </row>
    <row r="50" spans="2:2">
      <c r="B50" s="223" t="s">
        <v>1308</v>
      </c>
    </row>
    <row r="51" spans="2:2">
      <c r="B51" s="224" t="s">
        <v>1309</v>
      </c>
    </row>
  </sheetData>
  <sheetProtection password="C3C4" sheet="1" objects="1" scenarios="1"/>
  <conditionalFormatting sqref="E1">
    <cfRule type="containsText" dxfId="8" priority="2" operator="containsText" text="Errors">
      <formula>NOT(ISERROR(SEARCH("Errors",E1)))</formula>
    </cfRule>
  </conditionalFormatting>
  <conditionalFormatting sqref="Q7:R46">
    <cfRule type="containsText" dxfId="7" priority="1" operator="containsText" text="Error">
      <formula>NOT(ISERROR(SEARCH("Error",Q7)))</formula>
    </cfRule>
  </conditionalFormatting>
  <dataValidations count="3">
    <dataValidation type="whole" allowBlank="1" showInputMessage="1" showErrorMessage="1" errorTitle="Data Validation" error="Please enter a whole number between 0 and 2147483647." sqref="C47:L47 K7:L46" xr:uid="{E999B6B8-79DF-49A0-87E7-19F1F7FB4A40}">
      <formula1>0</formula1>
      <formula2>10000000000</formula2>
    </dataValidation>
    <dataValidation type="list" showInputMessage="1" showErrorMessage="1" sqref="B2" xr:uid="{45CBABE2-4108-44E1-9603-B19724DE867F}">
      <formula1>CAU</formula1>
    </dataValidation>
    <dataValidation type="whole" allowBlank="1" showInputMessage="1" showErrorMessage="1" errorTitle="Data Validation" error="Please enter a whole number between 0 and 2147483647." sqref="C7:J46" xr:uid="{44190BBB-A5F3-412F-A035-E4F987E33D78}">
      <formula1>0</formula1>
      <formula2>2147483647</formula2>
    </dataValidation>
  </dataValidation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
    <tabColor theme="6" tint="0.39997558519241921"/>
  </sheetPr>
  <dimension ref="A1:L42"/>
  <sheetViews>
    <sheetView workbookViewId="0">
      <pane xSplit="1" ySplit="14" topLeftCell="B15" activePane="bottomRight" state="frozen"/>
      <selection pane="topRight" activeCell="B1" sqref="B1"/>
      <selection pane="bottomLeft" activeCell="A15" sqref="A15"/>
      <selection pane="bottomRight" activeCell="B15" sqref="B15"/>
    </sheetView>
  </sheetViews>
  <sheetFormatPr defaultRowHeight="13.2"/>
  <cols>
    <col min="1" max="1" width="38.6640625" style="2" customWidth="1"/>
    <col min="2" max="2" width="16" style="2" customWidth="1"/>
    <col min="3" max="3" width="14" style="2" bestFit="1" customWidth="1"/>
    <col min="4" max="4" width="15.44140625" style="2" bestFit="1" customWidth="1"/>
    <col min="5" max="5" width="16.33203125" style="2" customWidth="1"/>
    <col min="6" max="7" width="14" style="2" bestFit="1" customWidth="1"/>
    <col min="8" max="8" width="17.33203125" style="2" bestFit="1" customWidth="1"/>
    <col min="9" max="9" width="13.109375" style="2" bestFit="1" customWidth="1"/>
    <col min="10" max="10" width="15.44140625" style="2" customWidth="1"/>
    <col min="11" max="11" width="14.33203125" style="2" bestFit="1" customWidth="1"/>
    <col min="12" max="12" width="14" style="2" bestFit="1" customWidth="1"/>
    <col min="13" max="256" width="9.109375" style="2"/>
    <col min="257" max="257" width="38.6640625" style="2" customWidth="1"/>
    <col min="258" max="258" width="16" style="2" customWidth="1"/>
    <col min="259" max="259" width="14" style="2" bestFit="1" customWidth="1"/>
    <col min="260" max="260" width="15.44140625" style="2" bestFit="1" customWidth="1"/>
    <col min="261" max="261" width="16.33203125" style="2" customWidth="1"/>
    <col min="262" max="263" width="14" style="2" bestFit="1" customWidth="1"/>
    <col min="264" max="264" width="15.6640625" style="2" customWidth="1"/>
    <col min="265" max="265" width="13.109375" style="2" bestFit="1" customWidth="1"/>
    <col min="266" max="266" width="15.44140625" style="2" customWidth="1"/>
    <col min="267" max="267" width="14.33203125" style="2" bestFit="1" customWidth="1"/>
    <col min="268" max="268" width="14" style="2" bestFit="1" customWidth="1"/>
    <col min="269" max="512" width="9.109375" style="2"/>
    <col min="513" max="513" width="38.6640625" style="2" customWidth="1"/>
    <col min="514" max="514" width="16" style="2" customWidth="1"/>
    <col min="515" max="515" width="14" style="2" bestFit="1" customWidth="1"/>
    <col min="516" max="516" width="15.44140625" style="2" bestFit="1" customWidth="1"/>
    <col min="517" max="517" width="16.33203125" style="2" customWidth="1"/>
    <col min="518" max="519" width="14" style="2" bestFit="1" customWidth="1"/>
    <col min="520" max="520" width="15.6640625" style="2" customWidth="1"/>
    <col min="521" max="521" width="13.109375" style="2" bestFit="1" customWidth="1"/>
    <col min="522" max="522" width="15.44140625" style="2" customWidth="1"/>
    <col min="523" max="523" width="14.33203125" style="2" bestFit="1" customWidth="1"/>
    <col min="524" max="524" width="14" style="2" bestFit="1" customWidth="1"/>
    <col min="525" max="768" width="9.109375" style="2"/>
    <col min="769" max="769" width="38.6640625" style="2" customWidth="1"/>
    <col min="770" max="770" width="16" style="2" customWidth="1"/>
    <col min="771" max="771" width="14" style="2" bestFit="1" customWidth="1"/>
    <col min="772" max="772" width="15.44140625" style="2" bestFit="1" customWidth="1"/>
    <col min="773" max="773" width="16.33203125" style="2" customWidth="1"/>
    <col min="774" max="775" width="14" style="2" bestFit="1" customWidth="1"/>
    <col min="776" max="776" width="15.6640625" style="2" customWidth="1"/>
    <col min="777" max="777" width="13.109375" style="2" bestFit="1" customWidth="1"/>
    <col min="778" max="778" width="15.44140625" style="2" customWidth="1"/>
    <col min="779" max="779" width="14.33203125" style="2" bestFit="1" customWidth="1"/>
    <col min="780" max="780" width="14" style="2" bestFit="1" customWidth="1"/>
    <col min="781" max="1024" width="9.109375" style="2"/>
    <col min="1025" max="1025" width="38.6640625" style="2" customWidth="1"/>
    <col min="1026" max="1026" width="16" style="2" customWidth="1"/>
    <col min="1027" max="1027" width="14" style="2" bestFit="1" customWidth="1"/>
    <col min="1028" max="1028" width="15.44140625" style="2" bestFit="1" customWidth="1"/>
    <col min="1029" max="1029" width="16.33203125" style="2" customWidth="1"/>
    <col min="1030" max="1031" width="14" style="2" bestFit="1" customWidth="1"/>
    <col min="1032" max="1032" width="15.6640625" style="2" customWidth="1"/>
    <col min="1033" max="1033" width="13.109375" style="2" bestFit="1" customWidth="1"/>
    <col min="1034" max="1034" width="15.44140625" style="2" customWidth="1"/>
    <col min="1035" max="1035" width="14.33203125" style="2" bestFit="1" customWidth="1"/>
    <col min="1036" max="1036" width="14" style="2" bestFit="1" customWidth="1"/>
    <col min="1037" max="1280" width="9.109375" style="2"/>
    <col min="1281" max="1281" width="38.6640625" style="2" customWidth="1"/>
    <col min="1282" max="1282" width="16" style="2" customWidth="1"/>
    <col min="1283" max="1283" width="14" style="2" bestFit="1" customWidth="1"/>
    <col min="1284" max="1284" width="15.44140625" style="2" bestFit="1" customWidth="1"/>
    <col min="1285" max="1285" width="16.33203125" style="2" customWidth="1"/>
    <col min="1286" max="1287" width="14" style="2" bestFit="1" customWidth="1"/>
    <col min="1288" max="1288" width="15.6640625" style="2" customWidth="1"/>
    <col min="1289" max="1289" width="13.109375" style="2" bestFit="1" customWidth="1"/>
    <col min="1290" max="1290" width="15.44140625" style="2" customWidth="1"/>
    <col min="1291" max="1291" width="14.33203125" style="2" bestFit="1" customWidth="1"/>
    <col min="1292" max="1292" width="14" style="2" bestFit="1" customWidth="1"/>
    <col min="1293" max="1536" width="9.109375" style="2"/>
    <col min="1537" max="1537" width="38.6640625" style="2" customWidth="1"/>
    <col min="1538" max="1538" width="16" style="2" customWidth="1"/>
    <col min="1539" max="1539" width="14" style="2" bestFit="1" customWidth="1"/>
    <col min="1540" max="1540" width="15.44140625" style="2" bestFit="1" customWidth="1"/>
    <col min="1541" max="1541" width="16.33203125" style="2" customWidth="1"/>
    <col min="1542" max="1543" width="14" style="2" bestFit="1" customWidth="1"/>
    <col min="1544" max="1544" width="15.6640625" style="2" customWidth="1"/>
    <col min="1545" max="1545" width="13.109375" style="2" bestFit="1" customWidth="1"/>
    <col min="1546" max="1546" width="15.44140625" style="2" customWidth="1"/>
    <col min="1547" max="1547" width="14.33203125" style="2" bestFit="1" customWidth="1"/>
    <col min="1548" max="1548" width="14" style="2" bestFit="1" customWidth="1"/>
    <col min="1549" max="1792" width="9.109375" style="2"/>
    <col min="1793" max="1793" width="38.6640625" style="2" customWidth="1"/>
    <col min="1794" max="1794" width="16" style="2" customWidth="1"/>
    <col min="1795" max="1795" width="14" style="2" bestFit="1" customWidth="1"/>
    <col min="1796" max="1796" width="15.44140625" style="2" bestFit="1" customWidth="1"/>
    <col min="1797" max="1797" width="16.33203125" style="2" customWidth="1"/>
    <col min="1798" max="1799" width="14" style="2" bestFit="1" customWidth="1"/>
    <col min="1800" max="1800" width="15.6640625" style="2" customWidth="1"/>
    <col min="1801" max="1801" width="13.109375" style="2" bestFit="1" customWidth="1"/>
    <col min="1802" max="1802" width="15.44140625" style="2" customWidth="1"/>
    <col min="1803" max="1803" width="14.33203125" style="2" bestFit="1" customWidth="1"/>
    <col min="1804" max="1804" width="14" style="2" bestFit="1" customWidth="1"/>
    <col min="1805" max="2048" width="9.109375" style="2"/>
    <col min="2049" max="2049" width="38.6640625" style="2" customWidth="1"/>
    <col min="2050" max="2050" width="16" style="2" customWidth="1"/>
    <col min="2051" max="2051" width="14" style="2" bestFit="1" customWidth="1"/>
    <col min="2052" max="2052" width="15.44140625" style="2" bestFit="1" customWidth="1"/>
    <col min="2053" max="2053" width="16.33203125" style="2" customWidth="1"/>
    <col min="2054" max="2055" width="14" style="2" bestFit="1" customWidth="1"/>
    <col min="2056" max="2056" width="15.6640625" style="2" customWidth="1"/>
    <col min="2057" max="2057" width="13.109375" style="2" bestFit="1" customWidth="1"/>
    <col min="2058" max="2058" width="15.44140625" style="2" customWidth="1"/>
    <col min="2059" max="2059" width="14.33203125" style="2" bestFit="1" customWidth="1"/>
    <col min="2060" max="2060" width="14" style="2" bestFit="1" customWidth="1"/>
    <col min="2061" max="2304" width="9.109375" style="2"/>
    <col min="2305" max="2305" width="38.6640625" style="2" customWidth="1"/>
    <col min="2306" max="2306" width="16" style="2" customWidth="1"/>
    <col min="2307" max="2307" width="14" style="2" bestFit="1" customWidth="1"/>
    <col min="2308" max="2308" width="15.44140625" style="2" bestFit="1" customWidth="1"/>
    <col min="2309" max="2309" width="16.33203125" style="2" customWidth="1"/>
    <col min="2310" max="2311" width="14" style="2" bestFit="1" customWidth="1"/>
    <col min="2312" max="2312" width="15.6640625" style="2" customWidth="1"/>
    <col min="2313" max="2313" width="13.109375" style="2" bestFit="1" customWidth="1"/>
    <col min="2314" max="2314" width="15.44140625" style="2" customWidth="1"/>
    <col min="2315" max="2315" width="14.33203125" style="2" bestFit="1" customWidth="1"/>
    <col min="2316" max="2316" width="14" style="2" bestFit="1" customWidth="1"/>
    <col min="2317" max="2560" width="9.109375" style="2"/>
    <col min="2561" max="2561" width="38.6640625" style="2" customWidth="1"/>
    <col min="2562" max="2562" width="16" style="2" customWidth="1"/>
    <col min="2563" max="2563" width="14" style="2" bestFit="1" customWidth="1"/>
    <col min="2564" max="2564" width="15.44140625" style="2" bestFit="1" customWidth="1"/>
    <col min="2565" max="2565" width="16.33203125" style="2" customWidth="1"/>
    <col min="2566" max="2567" width="14" style="2" bestFit="1" customWidth="1"/>
    <col min="2568" max="2568" width="15.6640625" style="2" customWidth="1"/>
    <col min="2569" max="2569" width="13.109375" style="2" bestFit="1" customWidth="1"/>
    <col min="2570" max="2570" width="15.44140625" style="2" customWidth="1"/>
    <col min="2571" max="2571" width="14.33203125" style="2" bestFit="1" customWidth="1"/>
    <col min="2572" max="2572" width="14" style="2" bestFit="1" customWidth="1"/>
    <col min="2573" max="2816" width="9.109375" style="2"/>
    <col min="2817" max="2817" width="38.6640625" style="2" customWidth="1"/>
    <col min="2818" max="2818" width="16" style="2" customWidth="1"/>
    <col min="2819" max="2819" width="14" style="2" bestFit="1" customWidth="1"/>
    <col min="2820" max="2820" width="15.44140625" style="2" bestFit="1" customWidth="1"/>
    <col min="2821" max="2821" width="16.33203125" style="2" customWidth="1"/>
    <col min="2822" max="2823" width="14" style="2" bestFit="1" customWidth="1"/>
    <col min="2824" max="2824" width="15.6640625" style="2" customWidth="1"/>
    <col min="2825" max="2825" width="13.109375" style="2" bestFit="1" customWidth="1"/>
    <col min="2826" max="2826" width="15.44140625" style="2" customWidth="1"/>
    <col min="2827" max="2827" width="14.33203125" style="2" bestFit="1" customWidth="1"/>
    <col min="2828" max="2828" width="14" style="2" bestFit="1" customWidth="1"/>
    <col min="2829" max="3072" width="9.109375" style="2"/>
    <col min="3073" max="3073" width="38.6640625" style="2" customWidth="1"/>
    <col min="3074" max="3074" width="16" style="2" customWidth="1"/>
    <col min="3075" max="3075" width="14" style="2" bestFit="1" customWidth="1"/>
    <col min="3076" max="3076" width="15.44140625" style="2" bestFit="1" customWidth="1"/>
    <col min="3077" max="3077" width="16.33203125" style="2" customWidth="1"/>
    <col min="3078" max="3079" width="14" style="2" bestFit="1" customWidth="1"/>
    <col min="3080" max="3080" width="15.6640625" style="2" customWidth="1"/>
    <col min="3081" max="3081" width="13.109375" style="2" bestFit="1" customWidth="1"/>
    <col min="3082" max="3082" width="15.44140625" style="2" customWidth="1"/>
    <col min="3083" max="3083" width="14.33203125" style="2" bestFit="1" customWidth="1"/>
    <col min="3084" max="3084" width="14" style="2" bestFit="1" customWidth="1"/>
    <col min="3085" max="3328" width="9.109375" style="2"/>
    <col min="3329" max="3329" width="38.6640625" style="2" customWidth="1"/>
    <col min="3330" max="3330" width="16" style="2" customWidth="1"/>
    <col min="3331" max="3331" width="14" style="2" bestFit="1" customWidth="1"/>
    <col min="3332" max="3332" width="15.44140625" style="2" bestFit="1" customWidth="1"/>
    <col min="3333" max="3333" width="16.33203125" style="2" customWidth="1"/>
    <col min="3334" max="3335" width="14" style="2" bestFit="1" customWidth="1"/>
    <col min="3336" max="3336" width="15.6640625" style="2" customWidth="1"/>
    <col min="3337" max="3337" width="13.109375" style="2" bestFit="1" customWidth="1"/>
    <col min="3338" max="3338" width="15.44140625" style="2" customWidth="1"/>
    <col min="3339" max="3339" width="14.33203125" style="2" bestFit="1" customWidth="1"/>
    <col min="3340" max="3340" width="14" style="2" bestFit="1" customWidth="1"/>
    <col min="3341" max="3584" width="9.109375" style="2"/>
    <col min="3585" max="3585" width="38.6640625" style="2" customWidth="1"/>
    <col min="3586" max="3586" width="16" style="2" customWidth="1"/>
    <col min="3587" max="3587" width="14" style="2" bestFit="1" customWidth="1"/>
    <col min="3588" max="3588" width="15.44140625" style="2" bestFit="1" customWidth="1"/>
    <col min="3589" max="3589" width="16.33203125" style="2" customWidth="1"/>
    <col min="3590" max="3591" width="14" style="2" bestFit="1" customWidth="1"/>
    <col min="3592" max="3592" width="15.6640625" style="2" customWidth="1"/>
    <col min="3593" max="3593" width="13.109375" style="2" bestFit="1" customWidth="1"/>
    <col min="3594" max="3594" width="15.44140625" style="2" customWidth="1"/>
    <col min="3595" max="3595" width="14.33203125" style="2" bestFit="1" customWidth="1"/>
    <col min="3596" max="3596" width="14" style="2" bestFit="1" customWidth="1"/>
    <col min="3597" max="3840" width="9.109375" style="2"/>
    <col min="3841" max="3841" width="38.6640625" style="2" customWidth="1"/>
    <col min="3842" max="3842" width="16" style="2" customWidth="1"/>
    <col min="3843" max="3843" width="14" style="2" bestFit="1" customWidth="1"/>
    <col min="3844" max="3844" width="15.44140625" style="2" bestFit="1" customWidth="1"/>
    <col min="3845" max="3845" width="16.33203125" style="2" customWidth="1"/>
    <col min="3846" max="3847" width="14" style="2" bestFit="1" customWidth="1"/>
    <col min="3848" max="3848" width="15.6640625" style="2" customWidth="1"/>
    <col min="3849" max="3849" width="13.109375" style="2" bestFit="1" customWidth="1"/>
    <col min="3850" max="3850" width="15.44140625" style="2" customWidth="1"/>
    <col min="3851" max="3851" width="14.33203125" style="2" bestFit="1" customWidth="1"/>
    <col min="3852" max="3852" width="14" style="2" bestFit="1" customWidth="1"/>
    <col min="3853" max="4096" width="9.109375" style="2"/>
    <col min="4097" max="4097" width="38.6640625" style="2" customWidth="1"/>
    <col min="4098" max="4098" width="16" style="2" customWidth="1"/>
    <col min="4099" max="4099" width="14" style="2" bestFit="1" customWidth="1"/>
    <col min="4100" max="4100" width="15.44140625" style="2" bestFit="1" customWidth="1"/>
    <col min="4101" max="4101" width="16.33203125" style="2" customWidth="1"/>
    <col min="4102" max="4103" width="14" style="2" bestFit="1" customWidth="1"/>
    <col min="4104" max="4104" width="15.6640625" style="2" customWidth="1"/>
    <col min="4105" max="4105" width="13.109375" style="2" bestFit="1" customWidth="1"/>
    <col min="4106" max="4106" width="15.44140625" style="2" customWidth="1"/>
    <col min="4107" max="4107" width="14.33203125" style="2" bestFit="1" customWidth="1"/>
    <col min="4108" max="4108" width="14" style="2" bestFit="1" customWidth="1"/>
    <col min="4109" max="4352" width="9.109375" style="2"/>
    <col min="4353" max="4353" width="38.6640625" style="2" customWidth="1"/>
    <col min="4354" max="4354" width="16" style="2" customWidth="1"/>
    <col min="4355" max="4355" width="14" style="2" bestFit="1" customWidth="1"/>
    <col min="4356" max="4356" width="15.44140625" style="2" bestFit="1" customWidth="1"/>
    <col min="4357" max="4357" width="16.33203125" style="2" customWidth="1"/>
    <col min="4358" max="4359" width="14" style="2" bestFit="1" customWidth="1"/>
    <col min="4360" max="4360" width="15.6640625" style="2" customWidth="1"/>
    <col min="4361" max="4361" width="13.109375" style="2" bestFit="1" customWidth="1"/>
    <col min="4362" max="4362" width="15.44140625" style="2" customWidth="1"/>
    <col min="4363" max="4363" width="14.33203125" style="2" bestFit="1" customWidth="1"/>
    <col min="4364" max="4364" width="14" style="2" bestFit="1" customWidth="1"/>
    <col min="4365" max="4608" width="9.109375" style="2"/>
    <col min="4609" max="4609" width="38.6640625" style="2" customWidth="1"/>
    <col min="4610" max="4610" width="16" style="2" customWidth="1"/>
    <col min="4611" max="4611" width="14" style="2" bestFit="1" customWidth="1"/>
    <col min="4612" max="4612" width="15.44140625" style="2" bestFit="1" customWidth="1"/>
    <col min="4613" max="4613" width="16.33203125" style="2" customWidth="1"/>
    <col min="4614" max="4615" width="14" style="2" bestFit="1" customWidth="1"/>
    <col min="4616" max="4616" width="15.6640625" style="2" customWidth="1"/>
    <col min="4617" max="4617" width="13.109375" style="2" bestFit="1" customWidth="1"/>
    <col min="4618" max="4618" width="15.44140625" style="2" customWidth="1"/>
    <col min="4619" max="4619" width="14.33203125" style="2" bestFit="1" customWidth="1"/>
    <col min="4620" max="4620" width="14" style="2" bestFit="1" customWidth="1"/>
    <col min="4621" max="4864" width="9.109375" style="2"/>
    <col min="4865" max="4865" width="38.6640625" style="2" customWidth="1"/>
    <col min="4866" max="4866" width="16" style="2" customWidth="1"/>
    <col min="4867" max="4867" width="14" style="2" bestFit="1" customWidth="1"/>
    <col min="4868" max="4868" width="15.44140625" style="2" bestFit="1" customWidth="1"/>
    <col min="4869" max="4869" width="16.33203125" style="2" customWidth="1"/>
    <col min="4870" max="4871" width="14" style="2" bestFit="1" customWidth="1"/>
    <col min="4872" max="4872" width="15.6640625" style="2" customWidth="1"/>
    <col min="4873" max="4873" width="13.109375" style="2" bestFit="1" customWidth="1"/>
    <col min="4874" max="4874" width="15.44140625" style="2" customWidth="1"/>
    <col min="4875" max="4875" width="14.33203125" style="2" bestFit="1" customWidth="1"/>
    <col min="4876" max="4876" width="14" style="2" bestFit="1" customWidth="1"/>
    <col min="4877" max="5120" width="9.109375" style="2"/>
    <col min="5121" max="5121" width="38.6640625" style="2" customWidth="1"/>
    <col min="5122" max="5122" width="16" style="2" customWidth="1"/>
    <col min="5123" max="5123" width="14" style="2" bestFit="1" customWidth="1"/>
    <col min="5124" max="5124" width="15.44140625" style="2" bestFit="1" customWidth="1"/>
    <col min="5125" max="5125" width="16.33203125" style="2" customWidth="1"/>
    <col min="5126" max="5127" width="14" style="2" bestFit="1" customWidth="1"/>
    <col min="5128" max="5128" width="15.6640625" style="2" customWidth="1"/>
    <col min="5129" max="5129" width="13.109375" style="2" bestFit="1" customWidth="1"/>
    <col min="5130" max="5130" width="15.44140625" style="2" customWidth="1"/>
    <col min="5131" max="5131" width="14.33203125" style="2" bestFit="1" customWidth="1"/>
    <col min="5132" max="5132" width="14" style="2" bestFit="1" customWidth="1"/>
    <col min="5133" max="5376" width="9.109375" style="2"/>
    <col min="5377" max="5377" width="38.6640625" style="2" customWidth="1"/>
    <col min="5378" max="5378" width="16" style="2" customWidth="1"/>
    <col min="5379" max="5379" width="14" style="2" bestFit="1" customWidth="1"/>
    <col min="5380" max="5380" width="15.44140625" style="2" bestFit="1" customWidth="1"/>
    <col min="5381" max="5381" width="16.33203125" style="2" customWidth="1"/>
    <col min="5382" max="5383" width="14" style="2" bestFit="1" customWidth="1"/>
    <col min="5384" max="5384" width="15.6640625" style="2" customWidth="1"/>
    <col min="5385" max="5385" width="13.109375" style="2" bestFit="1" customWidth="1"/>
    <col min="5386" max="5386" width="15.44140625" style="2" customWidth="1"/>
    <col min="5387" max="5387" width="14.33203125" style="2" bestFit="1" customWidth="1"/>
    <col min="5388" max="5388" width="14" style="2" bestFit="1" customWidth="1"/>
    <col min="5389" max="5632" width="9.109375" style="2"/>
    <col min="5633" max="5633" width="38.6640625" style="2" customWidth="1"/>
    <col min="5634" max="5634" width="16" style="2" customWidth="1"/>
    <col min="5635" max="5635" width="14" style="2" bestFit="1" customWidth="1"/>
    <col min="5636" max="5636" width="15.44140625" style="2" bestFit="1" customWidth="1"/>
    <col min="5637" max="5637" width="16.33203125" style="2" customWidth="1"/>
    <col min="5638" max="5639" width="14" style="2" bestFit="1" customWidth="1"/>
    <col min="5640" max="5640" width="15.6640625" style="2" customWidth="1"/>
    <col min="5641" max="5641" width="13.109375" style="2" bestFit="1" customWidth="1"/>
    <col min="5642" max="5642" width="15.44140625" style="2" customWidth="1"/>
    <col min="5643" max="5643" width="14.33203125" style="2" bestFit="1" customWidth="1"/>
    <col min="5644" max="5644" width="14" style="2" bestFit="1" customWidth="1"/>
    <col min="5645" max="5888" width="9.109375" style="2"/>
    <col min="5889" max="5889" width="38.6640625" style="2" customWidth="1"/>
    <col min="5890" max="5890" width="16" style="2" customWidth="1"/>
    <col min="5891" max="5891" width="14" style="2" bestFit="1" customWidth="1"/>
    <col min="5892" max="5892" width="15.44140625" style="2" bestFit="1" customWidth="1"/>
    <col min="5893" max="5893" width="16.33203125" style="2" customWidth="1"/>
    <col min="5894" max="5895" width="14" style="2" bestFit="1" customWidth="1"/>
    <col min="5896" max="5896" width="15.6640625" style="2" customWidth="1"/>
    <col min="5897" max="5897" width="13.109375" style="2" bestFit="1" customWidth="1"/>
    <col min="5898" max="5898" width="15.44140625" style="2" customWidth="1"/>
    <col min="5899" max="5899" width="14.33203125" style="2" bestFit="1" customWidth="1"/>
    <col min="5900" max="5900" width="14" style="2" bestFit="1" customWidth="1"/>
    <col min="5901" max="6144" width="9.109375" style="2"/>
    <col min="6145" max="6145" width="38.6640625" style="2" customWidth="1"/>
    <col min="6146" max="6146" width="16" style="2" customWidth="1"/>
    <col min="6147" max="6147" width="14" style="2" bestFit="1" customWidth="1"/>
    <col min="6148" max="6148" width="15.44140625" style="2" bestFit="1" customWidth="1"/>
    <col min="6149" max="6149" width="16.33203125" style="2" customWidth="1"/>
    <col min="6150" max="6151" width="14" style="2" bestFit="1" customWidth="1"/>
    <col min="6152" max="6152" width="15.6640625" style="2" customWidth="1"/>
    <col min="6153" max="6153" width="13.109375" style="2" bestFit="1" customWidth="1"/>
    <col min="6154" max="6154" width="15.44140625" style="2" customWidth="1"/>
    <col min="6155" max="6155" width="14.33203125" style="2" bestFit="1" customWidth="1"/>
    <col min="6156" max="6156" width="14" style="2" bestFit="1" customWidth="1"/>
    <col min="6157" max="6400" width="9.109375" style="2"/>
    <col min="6401" max="6401" width="38.6640625" style="2" customWidth="1"/>
    <col min="6402" max="6402" width="16" style="2" customWidth="1"/>
    <col min="6403" max="6403" width="14" style="2" bestFit="1" customWidth="1"/>
    <col min="6404" max="6404" width="15.44140625" style="2" bestFit="1" customWidth="1"/>
    <col min="6405" max="6405" width="16.33203125" style="2" customWidth="1"/>
    <col min="6406" max="6407" width="14" style="2" bestFit="1" customWidth="1"/>
    <col min="6408" max="6408" width="15.6640625" style="2" customWidth="1"/>
    <col min="6409" max="6409" width="13.109375" style="2" bestFit="1" customWidth="1"/>
    <col min="6410" max="6410" width="15.44140625" style="2" customWidth="1"/>
    <col min="6411" max="6411" width="14.33203125" style="2" bestFit="1" customWidth="1"/>
    <col min="6412" max="6412" width="14" style="2" bestFit="1" customWidth="1"/>
    <col min="6413" max="6656" width="9.109375" style="2"/>
    <col min="6657" max="6657" width="38.6640625" style="2" customWidth="1"/>
    <col min="6658" max="6658" width="16" style="2" customWidth="1"/>
    <col min="6659" max="6659" width="14" style="2" bestFit="1" customWidth="1"/>
    <col min="6660" max="6660" width="15.44140625" style="2" bestFit="1" customWidth="1"/>
    <col min="6661" max="6661" width="16.33203125" style="2" customWidth="1"/>
    <col min="6662" max="6663" width="14" style="2" bestFit="1" customWidth="1"/>
    <col min="6664" max="6664" width="15.6640625" style="2" customWidth="1"/>
    <col min="6665" max="6665" width="13.109375" style="2" bestFit="1" customWidth="1"/>
    <col min="6666" max="6666" width="15.44140625" style="2" customWidth="1"/>
    <col min="6667" max="6667" width="14.33203125" style="2" bestFit="1" customWidth="1"/>
    <col min="6668" max="6668" width="14" style="2" bestFit="1" customWidth="1"/>
    <col min="6669" max="6912" width="9.109375" style="2"/>
    <col min="6913" max="6913" width="38.6640625" style="2" customWidth="1"/>
    <col min="6914" max="6914" width="16" style="2" customWidth="1"/>
    <col min="6915" max="6915" width="14" style="2" bestFit="1" customWidth="1"/>
    <col min="6916" max="6916" width="15.44140625" style="2" bestFit="1" customWidth="1"/>
    <col min="6917" max="6917" width="16.33203125" style="2" customWidth="1"/>
    <col min="6918" max="6919" width="14" style="2" bestFit="1" customWidth="1"/>
    <col min="6920" max="6920" width="15.6640625" style="2" customWidth="1"/>
    <col min="6921" max="6921" width="13.109375" style="2" bestFit="1" customWidth="1"/>
    <col min="6922" max="6922" width="15.44140625" style="2" customWidth="1"/>
    <col min="6923" max="6923" width="14.33203125" style="2" bestFit="1" customWidth="1"/>
    <col min="6924" max="6924" width="14" style="2" bestFit="1" customWidth="1"/>
    <col min="6925" max="7168" width="9.109375" style="2"/>
    <col min="7169" max="7169" width="38.6640625" style="2" customWidth="1"/>
    <col min="7170" max="7170" width="16" style="2" customWidth="1"/>
    <col min="7171" max="7171" width="14" style="2" bestFit="1" customWidth="1"/>
    <col min="7172" max="7172" width="15.44140625" style="2" bestFit="1" customWidth="1"/>
    <col min="7173" max="7173" width="16.33203125" style="2" customWidth="1"/>
    <col min="7174" max="7175" width="14" style="2" bestFit="1" customWidth="1"/>
    <col min="7176" max="7176" width="15.6640625" style="2" customWidth="1"/>
    <col min="7177" max="7177" width="13.109375" style="2" bestFit="1" customWidth="1"/>
    <col min="7178" max="7178" width="15.44140625" style="2" customWidth="1"/>
    <col min="7179" max="7179" width="14.33203125" style="2" bestFit="1" customWidth="1"/>
    <col min="7180" max="7180" width="14" style="2" bestFit="1" customWidth="1"/>
    <col min="7181" max="7424" width="9.109375" style="2"/>
    <col min="7425" max="7425" width="38.6640625" style="2" customWidth="1"/>
    <col min="7426" max="7426" width="16" style="2" customWidth="1"/>
    <col min="7427" max="7427" width="14" style="2" bestFit="1" customWidth="1"/>
    <col min="7428" max="7428" width="15.44140625" style="2" bestFit="1" customWidth="1"/>
    <col min="7429" max="7429" width="16.33203125" style="2" customWidth="1"/>
    <col min="7430" max="7431" width="14" style="2" bestFit="1" customWidth="1"/>
    <col min="7432" max="7432" width="15.6640625" style="2" customWidth="1"/>
    <col min="7433" max="7433" width="13.109375" style="2" bestFit="1" customWidth="1"/>
    <col min="7434" max="7434" width="15.44140625" style="2" customWidth="1"/>
    <col min="7435" max="7435" width="14.33203125" style="2" bestFit="1" customWidth="1"/>
    <col min="7436" max="7436" width="14" style="2" bestFit="1" customWidth="1"/>
    <col min="7437" max="7680" width="9.109375" style="2"/>
    <col min="7681" max="7681" width="38.6640625" style="2" customWidth="1"/>
    <col min="7682" max="7682" width="16" style="2" customWidth="1"/>
    <col min="7683" max="7683" width="14" style="2" bestFit="1" customWidth="1"/>
    <col min="7684" max="7684" width="15.44140625" style="2" bestFit="1" customWidth="1"/>
    <col min="7685" max="7685" width="16.33203125" style="2" customWidth="1"/>
    <col min="7686" max="7687" width="14" style="2" bestFit="1" customWidth="1"/>
    <col min="7688" max="7688" width="15.6640625" style="2" customWidth="1"/>
    <col min="7689" max="7689" width="13.109375" style="2" bestFit="1" customWidth="1"/>
    <col min="7690" max="7690" width="15.44140625" style="2" customWidth="1"/>
    <col min="7691" max="7691" width="14.33203125" style="2" bestFit="1" customWidth="1"/>
    <col min="7692" max="7692" width="14" style="2" bestFit="1" customWidth="1"/>
    <col min="7693" max="7936" width="9.109375" style="2"/>
    <col min="7937" max="7937" width="38.6640625" style="2" customWidth="1"/>
    <col min="7938" max="7938" width="16" style="2" customWidth="1"/>
    <col min="7939" max="7939" width="14" style="2" bestFit="1" customWidth="1"/>
    <col min="7940" max="7940" width="15.44140625" style="2" bestFit="1" customWidth="1"/>
    <col min="7941" max="7941" width="16.33203125" style="2" customWidth="1"/>
    <col min="7942" max="7943" width="14" style="2" bestFit="1" customWidth="1"/>
    <col min="7944" max="7944" width="15.6640625" style="2" customWidth="1"/>
    <col min="7945" max="7945" width="13.109375" style="2" bestFit="1" customWidth="1"/>
    <col min="7946" max="7946" width="15.44140625" style="2" customWidth="1"/>
    <col min="7947" max="7947" width="14.33203125" style="2" bestFit="1" customWidth="1"/>
    <col min="7948" max="7948" width="14" style="2" bestFit="1" customWidth="1"/>
    <col min="7949" max="8192" width="9.109375" style="2"/>
    <col min="8193" max="8193" width="38.6640625" style="2" customWidth="1"/>
    <col min="8194" max="8194" width="16" style="2" customWidth="1"/>
    <col min="8195" max="8195" width="14" style="2" bestFit="1" customWidth="1"/>
    <col min="8196" max="8196" width="15.44140625" style="2" bestFit="1" customWidth="1"/>
    <col min="8197" max="8197" width="16.33203125" style="2" customWidth="1"/>
    <col min="8198" max="8199" width="14" style="2" bestFit="1" customWidth="1"/>
    <col min="8200" max="8200" width="15.6640625" style="2" customWidth="1"/>
    <col min="8201" max="8201" width="13.109375" style="2" bestFit="1" customWidth="1"/>
    <col min="8202" max="8202" width="15.44140625" style="2" customWidth="1"/>
    <col min="8203" max="8203" width="14.33203125" style="2" bestFit="1" customWidth="1"/>
    <col min="8204" max="8204" width="14" style="2" bestFit="1" customWidth="1"/>
    <col min="8205" max="8448" width="9.109375" style="2"/>
    <col min="8449" max="8449" width="38.6640625" style="2" customWidth="1"/>
    <col min="8450" max="8450" width="16" style="2" customWidth="1"/>
    <col min="8451" max="8451" width="14" style="2" bestFit="1" customWidth="1"/>
    <col min="8452" max="8452" width="15.44140625" style="2" bestFit="1" customWidth="1"/>
    <col min="8453" max="8453" width="16.33203125" style="2" customWidth="1"/>
    <col min="8454" max="8455" width="14" style="2" bestFit="1" customWidth="1"/>
    <col min="8456" max="8456" width="15.6640625" style="2" customWidth="1"/>
    <col min="8457" max="8457" width="13.109375" style="2" bestFit="1" customWidth="1"/>
    <col min="8458" max="8458" width="15.44140625" style="2" customWidth="1"/>
    <col min="8459" max="8459" width="14.33203125" style="2" bestFit="1" customWidth="1"/>
    <col min="8460" max="8460" width="14" style="2" bestFit="1" customWidth="1"/>
    <col min="8461" max="8704" width="9.109375" style="2"/>
    <col min="8705" max="8705" width="38.6640625" style="2" customWidth="1"/>
    <col min="8706" max="8706" width="16" style="2" customWidth="1"/>
    <col min="8707" max="8707" width="14" style="2" bestFit="1" customWidth="1"/>
    <col min="8708" max="8708" width="15.44140625" style="2" bestFit="1" customWidth="1"/>
    <col min="8709" max="8709" width="16.33203125" style="2" customWidth="1"/>
    <col min="8710" max="8711" width="14" style="2" bestFit="1" customWidth="1"/>
    <col min="8712" max="8712" width="15.6640625" style="2" customWidth="1"/>
    <col min="8713" max="8713" width="13.109375" style="2" bestFit="1" customWidth="1"/>
    <col min="8714" max="8714" width="15.44140625" style="2" customWidth="1"/>
    <col min="8715" max="8715" width="14.33203125" style="2" bestFit="1" customWidth="1"/>
    <col min="8716" max="8716" width="14" style="2" bestFit="1" customWidth="1"/>
    <col min="8717" max="8960" width="9.109375" style="2"/>
    <col min="8961" max="8961" width="38.6640625" style="2" customWidth="1"/>
    <col min="8962" max="8962" width="16" style="2" customWidth="1"/>
    <col min="8963" max="8963" width="14" style="2" bestFit="1" customWidth="1"/>
    <col min="8964" max="8964" width="15.44140625" style="2" bestFit="1" customWidth="1"/>
    <col min="8965" max="8965" width="16.33203125" style="2" customWidth="1"/>
    <col min="8966" max="8967" width="14" style="2" bestFit="1" customWidth="1"/>
    <col min="8968" max="8968" width="15.6640625" style="2" customWidth="1"/>
    <col min="8969" max="8969" width="13.109375" style="2" bestFit="1" customWidth="1"/>
    <col min="8970" max="8970" width="15.44140625" style="2" customWidth="1"/>
    <col min="8971" max="8971" width="14.33203125" style="2" bestFit="1" customWidth="1"/>
    <col min="8972" max="8972" width="14" style="2" bestFit="1" customWidth="1"/>
    <col min="8973" max="9216" width="9.109375" style="2"/>
    <col min="9217" max="9217" width="38.6640625" style="2" customWidth="1"/>
    <col min="9218" max="9218" width="16" style="2" customWidth="1"/>
    <col min="9219" max="9219" width="14" style="2" bestFit="1" customWidth="1"/>
    <col min="9220" max="9220" width="15.44140625" style="2" bestFit="1" customWidth="1"/>
    <col min="9221" max="9221" width="16.33203125" style="2" customWidth="1"/>
    <col min="9222" max="9223" width="14" style="2" bestFit="1" customWidth="1"/>
    <col min="9224" max="9224" width="15.6640625" style="2" customWidth="1"/>
    <col min="9225" max="9225" width="13.109375" style="2" bestFit="1" customWidth="1"/>
    <col min="9226" max="9226" width="15.44140625" style="2" customWidth="1"/>
    <col min="9227" max="9227" width="14.33203125" style="2" bestFit="1" customWidth="1"/>
    <col min="9228" max="9228" width="14" style="2" bestFit="1" customWidth="1"/>
    <col min="9229" max="9472" width="9.109375" style="2"/>
    <col min="9473" max="9473" width="38.6640625" style="2" customWidth="1"/>
    <col min="9474" max="9474" width="16" style="2" customWidth="1"/>
    <col min="9475" max="9475" width="14" style="2" bestFit="1" customWidth="1"/>
    <col min="9476" max="9476" width="15.44140625" style="2" bestFit="1" customWidth="1"/>
    <col min="9477" max="9477" width="16.33203125" style="2" customWidth="1"/>
    <col min="9478" max="9479" width="14" style="2" bestFit="1" customWidth="1"/>
    <col min="9480" max="9480" width="15.6640625" style="2" customWidth="1"/>
    <col min="9481" max="9481" width="13.109375" style="2" bestFit="1" customWidth="1"/>
    <col min="9482" max="9482" width="15.44140625" style="2" customWidth="1"/>
    <col min="9483" max="9483" width="14.33203125" style="2" bestFit="1" customWidth="1"/>
    <col min="9484" max="9484" width="14" style="2" bestFit="1" customWidth="1"/>
    <col min="9485" max="9728" width="9.109375" style="2"/>
    <col min="9729" max="9729" width="38.6640625" style="2" customWidth="1"/>
    <col min="9730" max="9730" width="16" style="2" customWidth="1"/>
    <col min="9731" max="9731" width="14" style="2" bestFit="1" customWidth="1"/>
    <col min="9732" max="9732" width="15.44140625" style="2" bestFit="1" customWidth="1"/>
    <col min="9733" max="9733" width="16.33203125" style="2" customWidth="1"/>
    <col min="9734" max="9735" width="14" style="2" bestFit="1" customWidth="1"/>
    <col min="9736" max="9736" width="15.6640625" style="2" customWidth="1"/>
    <col min="9737" max="9737" width="13.109375" style="2" bestFit="1" customWidth="1"/>
    <col min="9738" max="9738" width="15.44140625" style="2" customWidth="1"/>
    <col min="9739" max="9739" width="14.33203125" style="2" bestFit="1" customWidth="1"/>
    <col min="9740" max="9740" width="14" style="2" bestFit="1" customWidth="1"/>
    <col min="9741" max="9984" width="9.109375" style="2"/>
    <col min="9985" max="9985" width="38.6640625" style="2" customWidth="1"/>
    <col min="9986" max="9986" width="16" style="2" customWidth="1"/>
    <col min="9987" max="9987" width="14" style="2" bestFit="1" customWidth="1"/>
    <col min="9988" max="9988" width="15.44140625" style="2" bestFit="1" customWidth="1"/>
    <col min="9989" max="9989" width="16.33203125" style="2" customWidth="1"/>
    <col min="9990" max="9991" width="14" style="2" bestFit="1" customWidth="1"/>
    <col min="9992" max="9992" width="15.6640625" style="2" customWidth="1"/>
    <col min="9993" max="9993" width="13.109375" style="2" bestFit="1" customWidth="1"/>
    <col min="9994" max="9994" width="15.44140625" style="2" customWidth="1"/>
    <col min="9995" max="9995" width="14.33203125" style="2" bestFit="1" customWidth="1"/>
    <col min="9996" max="9996" width="14" style="2" bestFit="1" customWidth="1"/>
    <col min="9997" max="10240" width="9.109375" style="2"/>
    <col min="10241" max="10241" width="38.6640625" style="2" customWidth="1"/>
    <col min="10242" max="10242" width="16" style="2" customWidth="1"/>
    <col min="10243" max="10243" width="14" style="2" bestFit="1" customWidth="1"/>
    <col min="10244" max="10244" width="15.44140625" style="2" bestFit="1" customWidth="1"/>
    <col min="10245" max="10245" width="16.33203125" style="2" customWidth="1"/>
    <col min="10246" max="10247" width="14" style="2" bestFit="1" customWidth="1"/>
    <col min="10248" max="10248" width="15.6640625" style="2" customWidth="1"/>
    <col min="10249" max="10249" width="13.109375" style="2" bestFit="1" customWidth="1"/>
    <col min="10250" max="10250" width="15.44140625" style="2" customWidth="1"/>
    <col min="10251" max="10251" width="14.33203125" style="2" bestFit="1" customWidth="1"/>
    <col min="10252" max="10252" width="14" style="2" bestFit="1" customWidth="1"/>
    <col min="10253" max="10496" width="9.109375" style="2"/>
    <col min="10497" max="10497" width="38.6640625" style="2" customWidth="1"/>
    <col min="10498" max="10498" width="16" style="2" customWidth="1"/>
    <col min="10499" max="10499" width="14" style="2" bestFit="1" customWidth="1"/>
    <col min="10500" max="10500" width="15.44140625" style="2" bestFit="1" customWidth="1"/>
    <col min="10501" max="10501" width="16.33203125" style="2" customWidth="1"/>
    <col min="10502" max="10503" width="14" style="2" bestFit="1" customWidth="1"/>
    <col min="10504" max="10504" width="15.6640625" style="2" customWidth="1"/>
    <col min="10505" max="10505" width="13.109375" style="2" bestFit="1" customWidth="1"/>
    <col min="10506" max="10506" width="15.44140625" style="2" customWidth="1"/>
    <col min="10507" max="10507" width="14.33203125" style="2" bestFit="1" customWidth="1"/>
    <col min="10508" max="10508" width="14" style="2" bestFit="1" customWidth="1"/>
    <col min="10509" max="10752" width="9.109375" style="2"/>
    <col min="10753" max="10753" width="38.6640625" style="2" customWidth="1"/>
    <col min="10754" max="10754" width="16" style="2" customWidth="1"/>
    <col min="10755" max="10755" width="14" style="2" bestFit="1" customWidth="1"/>
    <col min="10756" max="10756" width="15.44140625" style="2" bestFit="1" customWidth="1"/>
    <col min="10757" max="10757" width="16.33203125" style="2" customWidth="1"/>
    <col min="10758" max="10759" width="14" style="2" bestFit="1" customWidth="1"/>
    <col min="10760" max="10760" width="15.6640625" style="2" customWidth="1"/>
    <col min="10761" max="10761" width="13.109375" style="2" bestFit="1" customWidth="1"/>
    <col min="10762" max="10762" width="15.44140625" style="2" customWidth="1"/>
    <col min="10763" max="10763" width="14.33203125" style="2" bestFit="1" customWidth="1"/>
    <col min="10764" max="10764" width="14" style="2" bestFit="1" customWidth="1"/>
    <col min="10765" max="11008" width="9.109375" style="2"/>
    <col min="11009" max="11009" width="38.6640625" style="2" customWidth="1"/>
    <col min="11010" max="11010" width="16" style="2" customWidth="1"/>
    <col min="11011" max="11011" width="14" style="2" bestFit="1" customWidth="1"/>
    <col min="11012" max="11012" width="15.44140625" style="2" bestFit="1" customWidth="1"/>
    <col min="11013" max="11013" width="16.33203125" style="2" customWidth="1"/>
    <col min="11014" max="11015" width="14" style="2" bestFit="1" customWidth="1"/>
    <col min="11016" max="11016" width="15.6640625" style="2" customWidth="1"/>
    <col min="11017" max="11017" width="13.109375" style="2" bestFit="1" customWidth="1"/>
    <col min="11018" max="11018" width="15.44140625" style="2" customWidth="1"/>
    <col min="11019" max="11019" width="14.33203125" style="2" bestFit="1" customWidth="1"/>
    <col min="11020" max="11020" width="14" style="2" bestFit="1" customWidth="1"/>
    <col min="11021" max="11264" width="9.109375" style="2"/>
    <col min="11265" max="11265" width="38.6640625" style="2" customWidth="1"/>
    <col min="11266" max="11266" width="16" style="2" customWidth="1"/>
    <col min="11267" max="11267" width="14" style="2" bestFit="1" customWidth="1"/>
    <col min="11268" max="11268" width="15.44140625" style="2" bestFit="1" customWidth="1"/>
    <col min="11269" max="11269" width="16.33203125" style="2" customWidth="1"/>
    <col min="11270" max="11271" width="14" style="2" bestFit="1" customWidth="1"/>
    <col min="11272" max="11272" width="15.6640625" style="2" customWidth="1"/>
    <col min="11273" max="11273" width="13.109375" style="2" bestFit="1" customWidth="1"/>
    <col min="11274" max="11274" width="15.44140625" style="2" customWidth="1"/>
    <col min="11275" max="11275" width="14.33203125" style="2" bestFit="1" customWidth="1"/>
    <col min="11276" max="11276" width="14" style="2" bestFit="1" customWidth="1"/>
    <col min="11277" max="11520" width="9.109375" style="2"/>
    <col min="11521" max="11521" width="38.6640625" style="2" customWidth="1"/>
    <col min="11522" max="11522" width="16" style="2" customWidth="1"/>
    <col min="11523" max="11523" width="14" style="2" bestFit="1" customWidth="1"/>
    <col min="11524" max="11524" width="15.44140625" style="2" bestFit="1" customWidth="1"/>
    <col min="11525" max="11525" width="16.33203125" style="2" customWidth="1"/>
    <col min="11526" max="11527" width="14" style="2" bestFit="1" customWidth="1"/>
    <col min="11528" max="11528" width="15.6640625" style="2" customWidth="1"/>
    <col min="11529" max="11529" width="13.109375" style="2" bestFit="1" customWidth="1"/>
    <col min="11530" max="11530" width="15.44140625" style="2" customWidth="1"/>
    <col min="11531" max="11531" width="14.33203125" style="2" bestFit="1" customWidth="1"/>
    <col min="11532" max="11532" width="14" style="2" bestFit="1" customWidth="1"/>
    <col min="11533" max="11776" width="9.109375" style="2"/>
    <col min="11777" max="11777" width="38.6640625" style="2" customWidth="1"/>
    <col min="11778" max="11778" width="16" style="2" customWidth="1"/>
    <col min="11779" max="11779" width="14" style="2" bestFit="1" customWidth="1"/>
    <col min="11780" max="11780" width="15.44140625" style="2" bestFit="1" customWidth="1"/>
    <col min="11781" max="11781" width="16.33203125" style="2" customWidth="1"/>
    <col min="11782" max="11783" width="14" style="2" bestFit="1" customWidth="1"/>
    <col min="11784" max="11784" width="15.6640625" style="2" customWidth="1"/>
    <col min="11785" max="11785" width="13.109375" style="2" bestFit="1" customWidth="1"/>
    <col min="11786" max="11786" width="15.44140625" style="2" customWidth="1"/>
    <col min="11787" max="11787" width="14.33203125" style="2" bestFit="1" customWidth="1"/>
    <col min="11788" max="11788" width="14" style="2" bestFit="1" customWidth="1"/>
    <col min="11789" max="12032" width="9.109375" style="2"/>
    <col min="12033" max="12033" width="38.6640625" style="2" customWidth="1"/>
    <col min="12034" max="12034" width="16" style="2" customWidth="1"/>
    <col min="12035" max="12035" width="14" style="2" bestFit="1" customWidth="1"/>
    <col min="12036" max="12036" width="15.44140625" style="2" bestFit="1" customWidth="1"/>
    <col min="12037" max="12037" width="16.33203125" style="2" customWidth="1"/>
    <col min="12038" max="12039" width="14" style="2" bestFit="1" customWidth="1"/>
    <col min="12040" max="12040" width="15.6640625" style="2" customWidth="1"/>
    <col min="12041" max="12041" width="13.109375" style="2" bestFit="1" customWidth="1"/>
    <col min="12042" max="12042" width="15.44140625" style="2" customWidth="1"/>
    <col min="12043" max="12043" width="14.33203125" style="2" bestFit="1" customWidth="1"/>
    <col min="12044" max="12044" width="14" style="2" bestFit="1" customWidth="1"/>
    <col min="12045" max="12288" width="9.109375" style="2"/>
    <col min="12289" max="12289" width="38.6640625" style="2" customWidth="1"/>
    <col min="12290" max="12290" width="16" style="2" customWidth="1"/>
    <col min="12291" max="12291" width="14" style="2" bestFit="1" customWidth="1"/>
    <col min="12292" max="12292" width="15.44140625" style="2" bestFit="1" customWidth="1"/>
    <col min="12293" max="12293" width="16.33203125" style="2" customWidth="1"/>
    <col min="12294" max="12295" width="14" style="2" bestFit="1" customWidth="1"/>
    <col min="12296" max="12296" width="15.6640625" style="2" customWidth="1"/>
    <col min="12297" max="12297" width="13.109375" style="2" bestFit="1" customWidth="1"/>
    <col min="12298" max="12298" width="15.44140625" style="2" customWidth="1"/>
    <col min="12299" max="12299" width="14.33203125" style="2" bestFit="1" customWidth="1"/>
    <col min="12300" max="12300" width="14" style="2" bestFit="1" customWidth="1"/>
    <col min="12301" max="12544" width="9.109375" style="2"/>
    <col min="12545" max="12545" width="38.6640625" style="2" customWidth="1"/>
    <col min="12546" max="12546" width="16" style="2" customWidth="1"/>
    <col min="12547" max="12547" width="14" style="2" bestFit="1" customWidth="1"/>
    <col min="12548" max="12548" width="15.44140625" style="2" bestFit="1" customWidth="1"/>
    <col min="12549" max="12549" width="16.33203125" style="2" customWidth="1"/>
    <col min="12550" max="12551" width="14" style="2" bestFit="1" customWidth="1"/>
    <col min="12552" max="12552" width="15.6640625" style="2" customWidth="1"/>
    <col min="12553" max="12553" width="13.109375" style="2" bestFit="1" customWidth="1"/>
    <col min="12554" max="12554" width="15.44140625" style="2" customWidth="1"/>
    <col min="12555" max="12555" width="14.33203125" style="2" bestFit="1" customWidth="1"/>
    <col min="12556" max="12556" width="14" style="2" bestFit="1" customWidth="1"/>
    <col min="12557" max="12800" width="9.109375" style="2"/>
    <col min="12801" max="12801" width="38.6640625" style="2" customWidth="1"/>
    <col min="12802" max="12802" width="16" style="2" customWidth="1"/>
    <col min="12803" max="12803" width="14" style="2" bestFit="1" customWidth="1"/>
    <col min="12804" max="12804" width="15.44140625" style="2" bestFit="1" customWidth="1"/>
    <col min="12805" max="12805" width="16.33203125" style="2" customWidth="1"/>
    <col min="12806" max="12807" width="14" style="2" bestFit="1" customWidth="1"/>
    <col min="12808" max="12808" width="15.6640625" style="2" customWidth="1"/>
    <col min="12809" max="12809" width="13.109375" style="2" bestFit="1" customWidth="1"/>
    <col min="12810" max="12810" width="15.44140625" style="2" customWidth="1"/>
    <col min="12811" max="12811" width="14.33203125" style="2" bestFit="1" customWidth="1"/>
    <col min="12812" max="12812" width="14" style="2" bestFit="1" customWidth="1"/>
    <col min="12813" max="13056" width="9.109375" style="2"/>
    <col min="13057" max="13057" width="38.6640625" style="2" customWidth="1"/>
    <col min="13058" max="13058" width="16" style="2" customWidth="1"/>
    <col min="13059" max="13059" width="14" style="2" bestFit="1" customWidth="1"/>
    <col min="13060" max="13060" width="15.44140625" style="2" bestFit="1" customWidth="1"/>
    <col min="13061" max="13061" width="16.33203125" style="2" customWidth="1"/>
    <col min="13062" max="13063" width="14" style="2" bestFit="1" customWidth="1"/>
    <col min="13064" max="13064" width="15.6640625" style="2" customWidth="1"/>
    <col min="13065" max="13065" width="13.109375" style="2" bestFit="1" customWidth="1"/>
    <col min="13066" max="13066" width="15.44140625" style="2" customWidth="1"/>
    <col min="13067" max="13067" width="14.33203125" style="2" bestFit="1" customWidth="1"/>
    <col min="13068" max="13068" width="14" style="2" bestFit="1" customWidth="1"/>
    <col min="13069" max="13312" width="9.109375" style="2"/>
    <col min="13313" max="13313" width="38.6640625" style="2" customWidth="1"/>
    <col min="13314" max="13314" width="16" style="2" customWidth="1"/>
    <col min="13315" max="13315" width="14" style="2" bestFit="1" customWidth="1"/>
    <col min="13316" max="13316" width="15.44140625" style="2" bestFit="1" customWidth="1"/>
    <col min="13317" max="13317" width="16.33203125" style="2" customWidth="1"/>
    <col min="13318" max="13319" width="14" style="2" bestFit="1" customWidth="1"/>
    <col min="13320" max="13320" width="15.6640625" style="2" customWidth="1"/>
    <col min="13321" max="13321" width="13.109375" style="2" bestFit="1" customWidth="1"/>
    <col min="13322" max="13322" width="15.44140625" style="2" customWidth="1"/>
    <col min="13323" max="13323" width="14.33203125" style="2" bestFit="1" customWidth="1"/>
    <col min="13324" max="13324" width="14" style="2" bestFit="1" customWidth="1"/>
    <col min="13325" max="13568" width="9.109375" style="2"/>
    <col min="13569" max="13569" width="38.6640625" style="2" customWidth="1"/>
    <col min="13570" max="13570" width="16" style="2" customWidth="1"/>
    <col min="13571" max="13571" width="14" style="2" bestFit="1" customWidth="1"/>
    <col min="13572" max="13572" width="15.44140625" style="2" bestFit="1" customWidth="1"/>
    <col min="13573" max="13573" width="16.33203125" style="2" customWidth="1"/>
    <col min="13574" max="13575" width="14" style="2" bestFit="1" customWidth="1"/>
    <col min="13576" max="13576" width="15.6640625" style="2" customWidth="1"/>
    <col min="13577" max="13577" width="13.109375" style="2" bestFit="1" customWidth="1"/>
    <col min="13578" max="13578" width="15.44140625" style="2" customWidth="1"/>
    <col min="13579" max="13579" width="14.33203125" style="2" bestFit="1" customWidth="1"/>
    <col min="13580" max="13580" width="14" style="2" bestFit="1" customWidth="1"/>
    <col min="13581" max="13824" width="9.109375" style="2"/>
    <col min="13825" max="13825" width="38.6640625" style="2" customWidth="1"/>
    <col min="13826" max="13826" width="16" style="2" customWidth="1"/>
    <col min="13827" max="13827" width="14" style="2" bestFit="1" customWidth="1"/>
    <col min="13828" max="13828" width="15.44140625" style="2" bestFit="1" customWidth="1"/>
    <col min="13829" max="13829" width="16.33203125" style="2" customWidth="1"/>
    <col min="13830" max="13831" width="14" style="2" bestFit="1" customWidth="1"/>
    <col min="13832" max="13832" width="15.6640625" style="2" customWidth="1"/>
    <col min="13833" max="13833" width="13.109375" style="2" bestFit="1" customWidth="1"/>
    <col min="13834" max="13834" width="15.44140625" style="2" customWidth="1"/>
    <col min="13835" max="13835" width="14.33203125" style="2" bestFit="1" customWidth="1"/>
    <col min="13836" max="13836" width="14" style="2" bestFit="1" customWidth="1"/>
    <col min="13837" max="14080" width="9.109375" style="2"/>
    <col min="14081" max="14081" width="38.6640625" style="2" customWidth="1"/>
    <col min="14082" max="14082" width="16" style="2" customWidth="1"/>
    <col min="14083" max="14083" width="14" style="2" bestFit="1" customWidth="1"/>
    <col min="14084" max="14084" width="15.44140625" style="2" bestFit="1" customWidth="1"/>
    <col min="14085" max="14085" width="16.33203125" style="2" customWidth="1"/>
    <col min="14086" max="14087" width="14" style="2" bestFit="1" customWidth="1"/>
    <col min="14088" max="14088" width="15.6640625" style="2" customWidth="1"/>
    <col min="14089" max="14089" width="13.109375" style="2" bestFit="1" customWidth="1"/>
    <col min="14090" max="14090" width="15.44140625" style="2" customWidth="1"/>
    <col min="14091" max="14091" width="14.33203125" style="2" bestFit="1" customWidth="1"/>
    <col min="14092" max="14092" width="14" style="2" bestFit="1" customWidth="1"/>
    <col min="14093" max="14336" width="9.109375" style="2"/>
    <col min="14337" max="14337" width="38.6640625" style="2" customWidth="1"/>
    <col min="14338" max="14338" width="16" style="2" customWidth="1"/>
    <col min="14339" max="14339" width="14" style="2" bestFit="1" customWidth="1"/>
    <col min="14340" max="14340" width="15.44140625" style="2" bestFit="1" customWidth="1"/>
    <col min="14341" max="14341" width="16.33203125" style="2" customWidth="1"/>
    <col min="14342" max="14343" width="14" style="2" bestFit="1" customWidth="1"/>
    <col min="14344" max="14344" width="15.6640625" style="2" customWidth="1"/>
    <col min="14345" max="14345" width="13.109375" style="2" bestFit="1" customWidth="1"/>
    <col min="14346" max="14346" width="15.44140625" style="2" customWidth="1"/>
    <col min="14347" max="14347" width="14.33203125" style="2" bestFit="1" customWidth="1"/>
    <col min="14348" max="14348" width="14" style="2" bestFit="1" customWidth="1"/>
    <col min="14349" max="14592" width="9.109375" style="2"/>
    <col min="14593" max="14593" width="38.6640625" style="2" customWidth="1"/>
    <col min="14594" max="14594" width="16" style="2" customWidth="1"/>
    <col min="14595" max="14595" width="14" style="2" bestFit="1" customWidth="1"/>
    <col min="14596" max="14596" width="15.44140625" style="2" bestFit="1" customWidth="1"/>
    <col min="14597" max="14597" width="16.33203125" style="2" customWidth="1"/>
    <col min="14598" max="14599" width="14" style="2" bestFit="1" customWidth="1"/>
    <col min="14600" max="14600" width="15.6640625" style="2" customWidth="1"/>
    <col min="14601" max="14601" width="13.109375" style="2" bestFit="1" customWidth="1"/>
    <col min="14602" max="14602" width="15.44140625" style="2" customWidth="1"/>
    <col min="14603" max="14603" width="14.33203125" style="2" bestFit="1" customWidth="1"/>
    <col min="14604" max="14604" width="14" style="2" bestFit="1" customWidth="1"/>
    <col min="14605" max="14848" width="9.109375" style="2"/>
    <col min="14849" max="14849" width="38.6640625" style="2" customWidth="1"/>
    <col min="14850" max="14850" width="16" style="2" customWidth="1"/>
    <col min="14851" max="14851" width="14" style="2" bestFit="1" customWidth="1"/>
    <col min="14852" max="14852" width="15.44140625" style="2" bestFit="1" customWidth="1"/>
    <col min="14853" max="14853" width="16.33203125" style="2" customWidth="1"/>
    <col min="14854" max="14855" width="14" style="2" bestFit="1" customWidth="1"/>
    <col min="14856" max="14856" width="15.6640625" style="2" customWidth="1"/>
    <col min="14857" max="14857" width="13.109375" style="2" bestFit="1" customWidth="1"/>
    <col min="14858" max="14858" width="15.44140625" style="2" customWidth="1"/>
    <col min="14859" max="14859" width="14.33203125" style="2" bestFit="1" customWidth="1"/>
    <col min="14860" max="14860" width="14" style="2" bestFit="1" customWidth="1"/>
    <col min="14861" max="15104" width="9.109375" style="2"/>
    <col min="15105" max="15105" width="38.6640625" style="2" customWidth="1"/>
    <col min="15106" max="15106" width="16" style="2" customWidth="1"/>
    <col min="15107" max="15107" width="14" style="2" bestFit="1" customWidth="1"/>
    <col min="15108" max="15108" width="15.44140625" style="2" bestFit="1" customWidth="1"/>
    <col min="15109" max="15109" width="16.33203125" style="2" customWidth="1"/>
    <col min="15110" max="15111" width="14" style="2" bestFit="1" customWidth="1"/>
    <col min="15112" max="15112" width="15.6640625" style="2" customWidth="1"/>
    <col min="15113" max="15113" width="13.109375" style="2" bestFit="1" customWidth="1"/>
    <col min="15114" max="15114" width="15.44140625" style="2" customWidth="1"/>
    <col min="15115" max="15115" width="14.33203125" style="2" bestFit="1" customWidth="1"/>
    <col min="15116" max="15116" width="14" style="2" bestFit="1" customWidth="1"/>
    <col min="15117" max="15360" width="9.109375" style="2"/>
    <col min="15361" max="15361" width="38.6640625" style="2" customWidth="1"/>
    <col min="15362" max="15362" width="16" style="2" customWidth="1"/>
    <col min="15363" max="15363" width="14" style="2" bestFit="1" customWidth="1"/>
    <col min="15364" max="15364" width="15.44140625" style="2" bestFit="1" customWidth="1"/>
    <col min="15365" max="15365" width="16.33203125" style="2" customWidth="1"/>
    <col min="15366" max="15367" width="14" style="2" bestFit="1" customWidth="1"/>
    <col min="15368" max="15368" width="15.6640625" style="2" customWidth="1"/>
    <col min="15369" max="15369" width="13.109375" style="2" bestFit="1" customWidth="1"/>
    <col min="15370" max="15370" width="15.44140625" style="2" customWidth="1"/>
    <col min="15371" max="15371" width="14.33203125" style="2" bestFit="1" customWidth="1"/>
    <col min="15372" max="15372" width="14" style="2" bestFit="1" customWidth="1"/>
    <col min="15373" max="15616" width="9.109375" style="2"/>
    <col min="15617" max="15617" width="38.6640625" style="2" customWidth="1"/>
    <col min="15618" max="15618" width="16" style="2" customWidth="1"/>
    <col min="15619" max="15619" width="14" style="2" bestFit="1" customWidth="1"/>
    <col min="15620" max="15620" width="15.44140625" style="2" bestFit="1" customWidth="1"/>
    <col min="15621" max="15621" width="16.33203125" style="2" customWidth="1"/>
    <col min="15622" max="15623" width="14" style="2" bestFit="1" customWidth="1"/>
    <col min="15624" max="15624" width="15.6640625" style="2" customWidth="1"/>
    <col min="15625" max="15625" width="13.109375" style="2" bestFit="1" customWidth="1"/>
    <col min="15626" max="15626" width="15.44140625" style="2" customWidth="1"/>
    <col min="15627" max="15627" width="14.33203125" style="2" bestFit="1" customWidth="1"/>
    <col min="15628" max="15628" width="14" style="2" bestFit="1" customWidth="1"/>
    <col min="15629" max="15872" width="9.109375" style="2"/>
    <col min="15873" max="15873" width="38.6640625" style="2" customWidth="1"/>
    <col min="15874" max="15874" width="16" style="2" customWidth="1"/>
    <col min="15875" max="15875" width="14" style="2" bestFit="1" customWidth="1"/>
    <col min="15876" max="15876" width="15.44140625" style="2" bestFit="1" customWidth="1"/>
    <col min="15877" max="15877" width="16.33203125" style="2" customWidth="1"/>
    <col min="15878" max="15879" width="14" style="2" bestFit="1" customWidth="1"/>
    <col min="15880" max="15880" width="15.6640625" style="2" customWidth="1"/>
    <col min="15881" max="15881" width="13.109375" style="2" bestFit="1" customWidth="1"/>
    <col min="15882" max="15882" width="15.44140625" style="2" customWidth="1"/>
    <col min="15883" max="15883" width="14.33203125" style="2" bestFit="1" customWidth="1"/>
    <col min="15884" max="15884" width="14" style="2" bestFit="1" customWidth="1"/>
    <col min="15885" max="16128" width="9.109375" style="2"/>
    <col min="16129" max="16129" width="38.6640625" style="2" customWidth="1"/>
    <col min="16130" max="16130" width="16" style="2" customWidth="1"/>
    <col min="16131" max="16131" width="14" style="2" bestFit="1" customWidth="1"/>
    <col min="16132" max="16132" width="15.44140625" style="2" bestFit="1" customWidth="1"/>
    <col min="16133" max="16133" width="16.33203125" style="2" customWidth="1"/>
    <col min="16134" max="16135" width="14" style="2" bestFit="1" customWidth="1"/>
    <col min="16136" max="16136" width="15.6640625" style="2" customWidth="1"/>
    <col min="16137" max="16137" width="13.109375" style="2" bestFit="1" customWidth="1"/>
    <col min="16138" max="16138" width="15.44140625" style="2" customWidth="1"/>
    <col min="16139" max="16139" width="14.33203125" style="2" bestFit="1" customWidth="1"/>
    <col min="16140" max="16140" width="14" style="2" bestFit="1" customWidth="1"/>
    <col min="16141" max="16384" width="9.109375" style="2"/>
  </cols>
  <sheetData>
    <row r="1" spans="1:12">
      <c r="A1" s="19" t="s">
        <v>1322</v>
      </c>
      <c r="B1" s="20"/>
      <c r="C1" s="20"/>
      <c r="D1" s="20"/>
      <c r="E1" s="21" t="s">
        <v>1323</v>
      </c>
      <c r="F1" s="22"/>
      <c r="G1" s="23"/>
      <c r="H1" s="24"/>
      <c r="I1" s="20"/>
      <c r="J1" s="19" t="s">
        <v>1324</v>
      </c>
      <c r="K1" s="24"/>
      <c r="L1" s="20"/>
    </row>
    <row r="2" spans="1:12">
      <c r="A2" s="25"/>
      <c r="B2" s="25"/>
      <c r="C2" s="25"/>
      <c r="D2" s="25"/>
      <c r="E2" s="25"/>
      <c r="F2" s="25"/>
      <c r="G2" s="25"/>
      <c r="H2" s="25"/>
      <c r="I2" s="25"/>
      <c r="J2" s="25"/>
      <c r="K2" s="25"/>
      <c r="L2" s="26"/>
    </row>
    <row r="3" spans="1:12">
      <c r="A3" s="27" t="s">
        <v>1325</v>
      </c>
      <c r="B3" s="447"/>
      <c r="C3" s="448"/>
      <c r="D3" s="25"/>
      <c r="E3" s="449"/>
      <c r="F3" s="450"/>
      <c r="G3" s="450"/>
      <c r="H3" s="451"/>
      <c r="I3" s="25"/>
      <c r="J3" s="25"/>
      <c r="K3" s="25"/>
      <c r="L3" s="26"/>
    </row>
    <row r="4" spans="1:12">
      <c r="A4" s="27"/>
      <c r="B4" s="27"/>
      <c r="C4" s="27"/>
      <c r="D4" s="25"/>
      <c r="E4" s="25" t="s">
        <v>1326</v>
      </c>
      <c r="F4" s="25"/>
      <c r="G4" s="25"/>
      <c r="H4" s="25" t="s">
        <v>1327</v>
      </c>
      <c r="I4" s="25"/>
      <c r="J4" s="25"/>
      <c r="K4" s="25"/>
      <c r="L4" s="26"/>
    </row>
    <row r="5" spans="1:12">
      <c r="A5" s="27"/>
      <c r="B5" s="27"/>
      <c r="C5" s="27"/>
      <c r="D5" s="25"/>
      <c r="E5" s="27" t="s">
        <v>1328</v>
      </c>
      <c r="F5" s="25"/>
      <c r="G5" s="25"/>
      <c r="H5" s="27" t="s">
        <v>1329</v>
      </c>
      <c r="I5" s="25"/>
      <c r="J5" s="25"/>
      <c r="K5" s="25"/>
      <c r="L5" s="26"/>
    </row>
    <row r="6" spans="1:12" ht="15.6">
      <c r="A6" s="27" t="s">
        <v>1330</v>
      </c>
      <c r="B6" s="447"/>
      <c r="C6" s="448"/>
      <c r="D6" s="25"/>
      <c r="E6" s="15" t="s">
        <v>1331</v>
      </c>
      <c r="F6" s="28"/>
      <c r="G6" s="25"/>
      <c r="H6" s="27" t="s">
        <v>1332</v>
      </c>
      <c r="I6" s="25"/>
      <c r="J6" s="25"/>
      <c r="K6" s="25"/>
      <c r="L6" s="26"/>
    </row>
    <row r="7" spans="1:12" ht="15.6">
      <c r="A7" s="27"/>
      <c r="B7" s="27"/>
      <c r="C7" s="27"/>
      <c r="D7" s="25"/>
      <c r="E7" s="15" t="s">
        <v>1333</v>
      </c>
      <c r="F7" s="28"/>
      <c r="G7" s="25"/>
      <c r="H7" s="25"/>
      <c r="I7" s="25"/>
      <c r="J7" s="25"/>
      <c r="K7" s="25"/>
      <c r="L7" s="26"/>
    </row>
    <row r="8" spans="1:12" ht="15.6">
      <c r="A8" s="27"/>
      <c r="B8" s="27"/>
      <c r="C8" s="27"/>
      <c r="D8" s="25"/>
      <c r="E8" s="15" t="s">
        <v>1334</v>
      </c>
      <c r="F8" s="29"/>
      <c r="G8" s="25"/>
      <c r="H8" s="25"/>
      <c r="I8" s="25"/>
      <c r="J8" s="25"/>
      <c r="K8" s="25"/>
      <c r="L8" s="26"/>
    </row>
    <row r="9" spans="1:12">
      <c r="A9" s="27"/>
      <c r="B9" s="27"/>
      <c r="C9" s="27"/>
      <c r="D9" s="25"/>
      <c r="G9" s="25"/>
      <c r="H9" s="25"/>
      <c r="I9" s="25"/>
      <c r="J9" s="25"/>
      <c r="K9" s="25"/>
      <c r="L9" s="26"/>
    </row>
    <row r="10" spans="1:12" ht="13.8">
      <c r="A10" s="27"/>
      <c r="B10" s="27"/>
      <c r="C10" s="27"/>
      <c r="D10" s="25"/>
      <c r="E10" s="30"/>
      <c r="F10" s="29"/>
      <c r="G10" s="25"/>
      <c r="H10" s="25"/>
      <c r="I10" s="25"/>
      <c r="J10" s="25"/>
      <c r="K10" s="25"/>
      <c r="L10" s="26"/>
    </row>
    <row r="11" spans="1:12">
      <c r="A11" s="27" t="s">
        <v>1335</v>
      </c>
      <c r="B11" s="447"/>
      <c r="C11" s="448"/>
      <c r="D11" s="25"/>
      <c r="E11" s="452"/>
      <c r="F11" s="453"/>
      <c r="G11" s="25"/>
      <c r="H11" s="25"/>
      <c r="I11" s="25"/>
      <c r="J11" s="25"/>
      <c r="K11" s="25"/>
      <c r="L11" s="26"/>
    </row>
    <row r="12" spans="1:12">
      <c r="A12" s="27"/>
      <c r="B12" s="27"/>
      <c r="C12" s="27"/>
      <c r="D12" s="25"/>
      <c r="E12" s="28"/>
      <c r="F12" s="28"/>
      <c r="G12" s="25"/>
      <c r="H12" s="25"/>
      <c r="I12" s="25"/>
      <c r="J12" s="25"/>
      <c r="K12" s="25"/>
      <c r="L12" s="26"/>
    </row>
    <row r="13" spans="1:12">
      <c r="A13" s="27"/>
      <c r="B13" s="27"/>
      <c r="C13" s="27"/>
      <c r="D13" s="25"/>
      <c r="E13" s="28"/>
      <c r="F13" s="28"/>
      <c r="G13" s="25"/>
      <c r="H13" s="25"/>
      <c r="I13" s="25"/>
      <c r="J13" s="25"/>
      <c r="K13" s="25"/>
      <c r="L13" s="26"/>
    </row>
    <row r="14" spans="1:12">
      <c r="A14" s="3" t="s">
        <v>1504</v>
      </c>
      <c r="B14" s="27"/>
      <c r="C14" s="27"/>
      <c r="D14" s="25"/>
      <c r="E14" s="28"/>
      <c r="F14" s="28"/>
      <c r="G14" s="25"/>
      <c r="H14" s="25"/>
      <c r="I14" s="25"/>
      <c r="J14" s="25"/>
      <c r="K14" s="25"/>
      <c r="L14" s="26"/>
    </row>
    <row r="15" spans="1:12">
      <c r="A15" s="25"/>
      <c r="B15" s="27"/>
      <c r="C15" s="27"/>
      <c r="D15" s="25"/>
      <c r="E15" s="28"/>
      <c r="F15" s="28"/>
      <c r="G15" s="25"/>
      <c r="H15" s="25"/>
      <c r="I15" s="25"/>
      <c r="J15" s="25"/>
      <c r="K15" s="25"/>
      <c r="L15" s="26"/>
    </row>
    <row r="16" spans="1:12">
      <c r="A16" s="27"/>
      <c r="B16" s="27"/>
      <c r="C16" s="27"/>
      <c r="D16" s="25"/>
      <c r="E16" s="25"/>
      <c r="F16" s="25"/>
      <c r="G16" s="25"/>
      <c r="H16" s="25"/>
      <c r="I16" s="25"/>
      <c r="J16" s="25"/>
      <c r="K16" s="25"/>
      <c r="L16" s="26"/>
    </row>
    <row r="17" spans="1:12">
      <c r="A17" s="454"/>
      <c r="B17" s="455" t="s">
        <v>1336</v>
      </c>
      <c r="C17" s="455"/>
      <c r="D17" s="455" t="s">
        <v>1337</v>
      </c>
      <c r="E17" s="455"/>
      <c r="F17" s="455"/>
      <c r="G17" s="455"/>
      <c r="H17" s="456" t="s">
        <v>1338</v>
      </c>
      <c r="I17" s="457"/>
      <c r="J17" s="458" t="s">
        <v>1339</v>
      </c>
      <c r="K17" s="455"/>
      <c r="L17" s="455" t="s">
        <v>1340</v>
      </c>
    </row>
    <row r="18" spans="1:12">
      <c r="A18" s="31"/>
      <c r="B18" s="32" t="s">
        <v>1341</v>
      </c>
      <c r="C18" s="32" t="s">
        <v>1109</v>
      </c>
      <c r="D18" s="32" t="s">
        <v>1339</v>
      </c>
      <c r="E18" s="32" t="s">
        <v>1342</v>
      </c>
      <c r="F18" s="32" t="s">
        <v>1343</v>
      </c>
      <c r="G18" s="32" t="s">
        <v>1344</v>
      </c>
      <c r="H18" s="32" t="s">
        <v>1345</v>
      </c>
      <c r="I18" s="33" t="s">
        <v>1126</v>
      </c>
      <c r="J18" s="32" t="s">
        <v>1170</v>
      </c>
      <c r="K18" s="32" t="s">
        <v>78</v>
      </c>
      <c r="L18" s="32" t="s">
        <v>90</v>
      </c>
    </row>
    <row r="19" spans="1:12">
      <c r="A19" s="31"/>
      <c r="B19" s="32" t="s">
        <v>1346</v>
      </c>
      <c r="C19" s="32" t="s">
        <v>1346</v>
      </c>
      <c r="D19" s="32" t="s">
        <v>1346</v>
      </c>
      <c r="E19" s="32" t="s">
        <v>1346</v>
      </c>
      <c r="F19" s="32" t="s">
        <v>1346</v>
      </c>
      <c r="G19" s="32" t="s">
        <v>1346</v>
      </c>
      <c r="H19" s="32" t="s">
        <v>1346</v>
      </c>
      <c r="I19" s="32" t="s">
        <v>1346</v>
      </c>
      <c r="J19" s="32" t="s">
        <v>1346</v>
      </c>
      <c r="K19" s="32" t="s">
        <v>1346</v>
      </c>
      <c r="L19" s="32" t="s">
        <v>1346</v>
      </c>
    </row>
    <row r="20" spans="1:12">
      <c r="A20" s="34" t="s">
        <v>1347</v>
      </c>
      <c r="B20" s="35" t="s">
        <v>1505</v>
      </c>
      <c r="C20" s="35" t="s">
        <v>1505</v>
      </c>
      <c r="D20" s="35" t="s">
        <v>1505</v>
      </c>
      <c r="E20" s="35" t="s">
        <v>1505</v>
      </c>
      <c r="F20" s="35" t="s">
        <v>1505</v>
      </c>
      <c r="G20" s="35" t="s">
        <v>1505</v>
      </c>
      <c r="H20" s="35" t="s">
        <v>1505</v>
      </c>
      <c r="I20" s="35" t="s">
        <v>1505</v>
      </c>
      <c r="J20" s="35" t="s">
        <v>1505</v>
      </c>
      <c r="K20" s="35" t="s">
        <v>1505</v>
      </c>
      <c r="L20" s="35" t="s">
        <v>1505</v>
      </c>
    </row>
    <row r="21" spans="1:12">
      <c r="A21" s="36" t="s">
        <v>1506</v>
      </c>
      <c r="B21" s="37"/>
      <c r="C21" s="37">
        <f>IIIB!B62</f>
        <v>0</v>
      </c>
      <c r="D21" s="37">
        <f>IIIC1!B62</f>
        <v>0</v>
      </c>
      <c r="E21" s="37">
        <f>IIIC2!D62</f>
        <v>0</v>
      </c>
      <c r="F21" s="37">
        <f>IIID!B62</f>
        <v>0</v>
      </c>
      <c r="G21" s="37">
        <f>'IIIE Age 60+ or EOD'!B62+'IIIE 18 and under or Disbl'!B62</f>
        <v>0</v>
      </c>
      <c r="H21" s="37">
        <f>SSCS!P62</f>
        <v>0</v>
      </c>
      <c r="I21" s="37">
        <f>EBS!P62</f>
        <v>0</v>
      </c>
      <c r="J21" s="37">
        <f>'Elder Abuse'!P62</f>
        <v>0</v>
      </c>
      <c r="K21" s="37">
        <f>AFCSP!P62</f>
        <v>0</v>
      </c>
      <c r="L21" s="37">
        <f>IIIC1!D62+IIIC2!D62</f>
        <v>0</v>
      </c>
    </row>
    <row r="22" spans="1:12">
      <c r="A22" s="459" t="s">
        <v>1507</v>
      </c>
      <c r="B22" s="38"/>
      <c r="C22" s="37">
        <f>IIIB!F62</f>
        <v>0</v>
      </c>
      <c r="D22" s="37">
        <f>IIIC1!F62</f>
        <v>0</v>
      </c>
      <c r="E22" s="37">
        <f>IIIC2!F62</f>
        <v>0</v>
      </c>
      <c r="F22" s="37">
        <f>IIID!F62</f>
        <v>0</v>
      </c>
      <c r="G22" s="37">
        <f>'IIIE Age 60+ or EOD'!F62+'IIIE Age 60+ or EOD'!J62+'IIIE 18 and under or Disbl'!F62</f>
        <v>0</v>
      </c>
      <c r="H22" s="37">
        <f>SSCS!F62</f>
        <v>0</v>
      </c>
      <c r="I22" s="37">
        <f>EBS!F62</f>
        <v>0</v>
      </c>
      <c r="J22" s="37">
        <f>'Elder Abuse'!F62</f>
        <v>0</v>
      </c>
      <c r="K22" s="37">
        <f>AFCSP!F62</f>
        <v>0</v>
      </c>
      <c r="L22" s="39"/>
    </row>
    <row r="23" spans="1:12">
      <c r="A23" s="459" t="s">
        <v>1508</v>
      </c>
      <c r="B23" s="37"/>
      <c r="C23" s="37">
        <f>IIIB!H62</f>
        <v>0</v>
      </c>
      <c r="D23" s="37">
        <f>IIIC1!H62</f>
        <v>0</v>
      </c>
      <c r="E23" s="37">
        <f>IIIC2!H62</f>
        <v>0</v>
      </c>
      <c r="F23" s="37">
        <f>IIID!H62</f>
        <v>0</v>
      </c>
      <c r="G23" s="37">
        <f>'IIIE Age 60+ or EOD'!H62+'IIIE 18 and under or Disbl'!H62</f>
        <v>0</v>
      </c>
      <c r="H23" s="37">
        <f>SSCS!H62</f>
        <v>0</v>
      </c>
      <c r="I23" s="37">
        <f>EBS!H62</f>
        <v>0</v>
      </c>
      <c r="J23" s="37">
        <f>'Elder Abuse'!H62</f>
        <v>0</v>
      </c>
      <c r="K23" s="37">
        <f>AFCSP!H62</f>
        <v>0</v>
      </c>
      <c r="L23" s="39"/>
    </row>
    <row r="24" spans="1:12">
      <c r="A24" s="459" t="s">
        <v>1348</v>
      </c>
      <c r="B24" s="40" t="str">
        <f>IF(B21&lt;1,"",IF((B22+B23)&gt;=0.25*(B21+B22+B23),"YES","NO"))</f>
        <v/>
      </c>
      <c r="C24" s="40" t="str">
        <f>IF(C21&lt;1,"",IF((C22+C23)&gt;=0.1*(C21+C22+C23),"YES","NO"))</f>
        <v/>
      </c>
      <c r="D24" s="40" t="str">
        <f>IF(D21&lt;1,"",IF((D22+D23)&gt;=0.1*(D21+D22+D23),"YES","NO"))</f>
        <v/>
      </c>
      <c r="E24" s="40" t="str">
        <f>IF(E21&lt;1,"",IF((E22+E23)&gt;=0.1*(E21+E22+E23),"YES","NO"))</f>
        <v/>
      </c>
      <c r="F24" s="40" t="str">
        <f>IF(F21&lt;1,"",IF((F22+F23)&gt;=0.1*(F21+F22+F23),"YES","NO"))</f>
        <v/>
      </c>
      <c r="G24" s="40" t="str">
        <f>IF(G21&lt;1,"",IF((G22+G23)&gt;=0.25*(G21+G22+G23),"YES","NO"))</f>
        <v/>
      </c>
      <c r="H24" s="40" t="str">
        <f>IF(H21&lt;1,"",IF((H22+H23)&gt;=0.1*(H21+H22+H23),"YES","NO"))</f>
        <v/>
      </c>
      <c r="I24" s="40" t="str">
        <f>IF(I21&lt;1,"",IF((I22+I23)&gt;=0.1*(I21+I22+I23),"YES","NO"))</f>
        <v/>
      </c>
      <c r="J24" s="460"/>
      <c r="K24" s="460"/>
      <c r="L24" s="460"/>
    </row>
    <row r="25" spans="1:12">
      <c r="A25" s="459" t="s">
        <v>1509</v>
      </c>
      <c r="B25" s="37"/>
      <c r="C25" s="37">
        <f>IIIB!N62</f>
        <v>0</v>
      </c>
      <c r="D25" s="37">
        <f>IIIC1!N62</f>
        <v>0</v>
      </c>
      <c r="E25" s="37">
        <f>IIIC2!N62</f>
        <v>0</v>
      </c>
      <c r="F25" s="37">
        <f>IIID!N62</f>
        <v>0</v>
      </c>
      <c r="G25" s="37">
        <f>'IIIE Age 60+ or EOD'!N62+'IIIE 18 and under or Disbl'!N62</f>
        <v>0</v>
      </c>
      <c r="H25" s="37">
        <v>0</v>
      </c>
      <c r="I25" s="461">
        <f>EBS!N62+SHIP!L62+MIPPA!L62</f>
        <v>0</v>
      </c>
      <c r="J25" s="37">
        <f>'Elder Abuse'!N62</f>
        <v>0</v>
      </c>
      <c r="K25" s="37">
        <f>AFCSP!N62</f>
        <v>0</v>
      </c>
      <c r="L25" s="460"/>
    </row>
    <row r="26" spans="1:12">
      <c r="A26" s="459" t="s">
        <v>1510</v>
      </c>
      <c r="B26" s="37"/>
      <c r="C26" s="37">
        <f>IIIB!R62</f>
        <v>0</v>
      </c>
      <c r="D26" s="37">
        <f>IIIC1!R62</f>
        <v>0</v>
      </c>
      <c r="E26" s="37">
        <f>IIIC2!R62</f>
        <v>0</v>
      </c>
      <c r="F26" s="37">
        <f>IIID!R62</f>
        <v>0</v>
      </c>
      <c r="G26" s="37">
        <f>'IIIE Age 60+ or EOD'!R62+'IIIE 18 and under or Disbl'!R62</f>
        <v>0</v>
      </c>
      <c r="H26" s="37">
        <v>0</v>
      </c>
      <c r="I26" s="461">
        <f>EBS!R62+SPAP!P62</f>
        <v>0</v>
      </c>
      <c r="J26" s="37">
        <f>'Elder Abuse'!R62</f>
        <v>0</v>
      </c>
      <c r="K26" s="37">
        <f>AFCSP!R62</f>
        <v>0</v>
      </c>
      <c r="L26" s="460"/>
    </row>
    <row r="27" spans="1:12">
      <c r="A27" s="459" t="s">
        <v>1511</v>
      </c>
      <c r="B27" s="37"/>
      <c r="C27" s="37">
        <f>IIIB!T62</f>
        <v>0</v>
      </c>
      <c r="D27" s="37">
        <f>IIIC1!T62</f>
        <v>0</v>
      </c>
      <c r="E27" s="37">
        <f>IIIC2!T62</f>
        <v>0</v>
      </c>
      <c r="F27" s="37">
        <f>IIID!T62</f>
        <v>0</v>
      </c>
      <c r="G27" s="37">
        <f>'IIIE Age 60+ or EOD'!T62+'IIIE 18 and under or Disbl'!T62</f>
        <v>0</v>
      </c>
      <c r="H27" s="461">
        <v>0</v>
      </c>
      <c r="I27" s="461">
        <f>EBS!T62</f>
        <v>0</v>
      </c>
      <c r="J27" s="461">
        <f>'Elder Abuse'!T62</f>
        <v>0</v>
      </c>
      <c r="K27" s="37">
        <f>AFCSP!T62</f>
        <v>0</v>
      </c>
      <c r="L27" s="460"/>
    </row>
    <row r="28" spans="1:12">
      <c r="A28" s="459" t="s">
        <v>1512</v>
      </c>
      <c r="B28" s="37"/>
      <c r="C28" s="37">
        <f>IIIB!V62</f>
        <v>0</v>
      </c>
      <c r="D28" s="37">
        <f>IIIC1!V62</f>
        <v>0</v>
      </c>
      <c r="E28" s="37">
        <f>IIIC2!V62</f>
        <v>0</v>
      </c>
      <c r="F28" s="37">
        <f>IIID!V62</f>
        <v>0</v>
      </c>
      <c r="G28" s="37">
        <f>'IIIE Age 60+ or EOD'!V62+'IIIE 18 and under or Disbl'!V62</f>
        <v>0</v>
      </c>
      <c r="H28" s="37">
        <v>0</v>
      </c>
      <c r="I28" s="37">
        <f>EBS!V62</f>
        <v>0</v>
      </c>
      <c r="J28" s="37">
        <v>0</v>
      </c>
      <c r="K28" s="37">
        <v>0</v>
      </c>
      <c r="L28" s="460"/>
    </row>
    <row r="29" spans="1:12">
      <c r="A29" s="459" t="s">
        <v>1513</v>
      </c>
      <c r="B29" s="37"/>
      <c r="C29" s="37">
        <f>IIIB!X62</f>
        <v>0</v>
      </c>
      <c r="D29" s="37">
        <f>IIIC1!X62</f>
        <v>0</v>
      </c>
      <c r="E29" s="37">
        <f>IIIC2!X62</f>
        <v>0</v>
      </c>
      <c r="F29" s="37">
        <f>IIID!X62</f>
        <v>0</v>
      </c>
      <c r="G29" s="37">
        <f>'IIIE Age 60+ or EOD'!X62+'IIIE 18 and under or Disbl'!X62</f>
        <v>0</v>
      </c>
      <c r="H29" s="37">
        <v>0</v>
      </c>
      <c r="I29" s="37">
        <f>EBS!X62</f>
        <v>0</v>
      </c>
      <c r="J29" s="37">
        <v>0</v>
      </c>
      <c r="K29" s="37">
        <v>0</v>
      </c>
      <c r="L29" s="460"/>
    </row>
    <row r="30" spans="1:12">
      <c r="A30" s="462" t="s">
        <v>1101</v>
      </c>
      <c r="B30" s="41">
        <f>SUM(B21:B29)-B28</f>
        <v>0</v>
      </c>
      <c r="C30" s="41">
        <f t="shared" ref="C30:L30" si="0">SUM(C21:C29)-C28</f>
        <v>0</v>
      </c>
      <c r="D30" s="41">
        <f t="shared" si="0"/>
        <v>0</v>
      </c>
      <c r="E30" s="41">
        <f t="shared" si="0"/>
        <v>0</v>
      </c>
      <c r="F30" s="41">
        <f t="shared" si="0"/>
        <v>0</v>
      </c>
      <c r="G30" s="41">
        <f t="shared" si="0"/>
        <v>0</v>
      </c>
      <c r="H30" s="41">
        <f t="shared" si="0"/>
        <v>0</v>
      </c>
      <c r="I30" s="41">
        <f t="shared" si="0"/>
        <v>0</v>
      </c>
      <c r="J30" s="41">
        <f t="shared" si="0"/>
        <v>0</v>
      </c>
      <c r="K30" s="41">
        <f t="shared" si="0"/>
        <v>0</v>
      </c>
      <c r="L30" s="41">
        <f t="shared" si="0"/>
        <v>0</v>
      </c>
    </row>
    <row r="31" spans="1:12">
      <c r="A31" s="20"/>
      <c r="B31" s="20"/>
      <c r="C31" s="20"/>
      <c r="D31" s="20"/>
      <c r="E31" s="20"/>
      <c r="F31" s="20"/>
      <c r="G31" s="20"/>
      <c r="H31" s="20"/>
      <c r="I31" s="20"/>
      <c r="J31" s="20"/>
      <c r="K31" s="20"/>
      <c r="L31" s="20"/>
    </row>
    <row r="32" spans="1:12">
      <c r="A32" s="20"/>
      <c r="B32" s="20"/>
      <c r="C32" s="20"/>
      <c r="D32" s="20"/>
      <c r="E32" s="20"/>
      <c r="F32" s="20"/>
      <c r="G32" s="20"/>
      <c r="H32" s="20"/>
      <c r="I32" s="20"/>
      <c r="J32" s="20"/>
      <c r="K32" s="20"/>
      <c r="L32" s="20"/>
    </row>
    <row r="33" spans="1:12">
      <c r="A33" s="20"/>
      <c r="B33" s="20"/>
      <c r="C33" s="20"/>
      <c r="D33" s="20"/>
      <c r="E33" s="20"/>
      <c r="F33" s="20"/>
      <c r="G33" s="20"/>
      <c r="H33" s="20"/>
      <c r="I33" s="20"/>
      <c r="J33" s="20"/>
      <c r="K33" s="20"/>
      <c r="L33" s="20"/>
    </row>
    <row r="34" spans="1:12">
      <c r="A34" s="25" t="s">
        <v>1349</v>
      </c>
      <c r="B34" s="25"/>
      <c r="C34" s="25"/>
      <c r="D34" s="25"/>
      <c r="E34" s="25"/>
      <c r="F34" s="25"/>
      <c r="G34" s="25"/>
      <c r="H34" s="25"/>
      <c r="I34" s="25" t="s">
        <v>1350</v>
      </c>
      <c r="J34" s="463"/>
      <c r="K34" s="453"/>
      <c r="L34" s="28"/>
    </row>
    <row r="35" spans="1:12">
      <c r="A35" s="25" t="s">
        <v>1351</v>
      </c>
      <c r="B35" s="25"/>
      <c r="C35" s="25"/>
      <c r="D35" s="25"/>
      <c r="E35" s="25"/>
      <c r="F35" s="25"/>
      <c r="G35" s="25" t="s">
        <v>1340</v>
      </c>
      <c r="H35" s="25"/>
      <c r="I35" s="25" t="s">
        <v>1352</v>
      </c>
      <c r="J35" s="464"/>
      <c r="K35" s="453"/>
      <c r="L35" s="28"/>
    </row>
    <row r="36" spans="1:12">
      <c r="A36" s="25" t="s">
        <v>1353</v>
      </c>
      <c r="B36" s="25"/>
      <c r="C36" s="25"/>
      <c r="D36" s="25"/>
      <c r="E36" s="25"/>
      <c r="F36" s="25"/>
      <c r="G36" s="25"/>
      <c r="H36" s="25"/>
      <c r="I36" s="25" t="s">
        <v>1354</v>
      </c>
      <c r="J36" s="452"/>
      <c r="K36" s="453"/>
      <c r="L36" s="28"/>
    </row>
    <row r="37" spans="1:12">
      <c r="A37" s="25"/>
      <c r="B37" s="25"/>
      <c r="C37" s="25"/>
      <c r="D37" s="25"/>
      <c r="E37" s="25"/>
      <c r="F37" s="25"/>
      <c r="G37" s="25"/>
      <c r="H37" s="25"/>
      <c r="I37" s="25" t="s">
        <v>0</v>
      </c>
      <c r="J37" s="452"/>
      <c r="K37" s="453"/>
      <c r="L37" s="28"/>
    </row>
    <row r="38" spans="1:12">
      <c r="A38" s="25"/>
      <c r="B38" s="25"/>
      <c r="C38" s="25"/>
      <c r="D38" s="25"/>
      <c r="E38" s="25"/>
      <c r="F38" s="25"/>
      <c r="G38" s="25"/>
      <c r="H38" s="25"/>
      <c r="I38" s="25"/>
      <c r="J38" s="28"/>
      <c r="K38" s="28"/>
      <c r="L38" s="28"/>
    </row>
    <row r="39" spans="1:12">
      <c r="A39" s="25"/>
      <c r="B39" s="25"/>
      <c r="C39" s="25"/>
      <c r="D39" s="25"/>
      <c r="E39" s="25"/>
      <c r="F39" s="25"/>
      <c r="G39" s="25"/>
      <c r="H39" s="25"/>
      <c r="I39" s="25"/>
      <c r="J39" s="28"/>
      <c r="K39" s="28"/>
      <c r="L39" s="28"/>
    </row>
    <row r="40" spans="1:12">
      <c r="A40" s="25"/>
      <c r="B40" s="25"/>
      <c r="C40" s="25"/>
      <c r="D40" s="25"/>
      <c r="E40" s="25"/>
      <c r="F40" s="25"/>
      <c r="G40" s="25"/>
      <c r="H40" s="25"/>
      <c r="I40" s="25"/>
      <c r="J40" s="28"/>
      <c r="K40" s="28"/>
      <c r="L40" s="28"/>
    </row>
    <row r="41" spans="1:12">
      <c r="A41" s="25"/>
      <c r="B41" s="25"/>
      <c r="C41" s="25"/>
      <c r="D41" s="25"/>
      <c r="E41" s="25"/>
      <c r="F41" s="25"/>
      <c r="G41" s="25"/>
      <c r="H41" s="25"/>
      <c r="I41" s="25"/>
      <c r="J41" s="28"/>
      <c r="K41" s="28"/>
      <c r="L41" s="28"/>
    </row>
    <row r="42" spans="1:12">
      <c r="A42" s="25"/>
      <c r="B42" s="25"/>
      <c r="C42" s="25"/>
      <c r="D42" s="25"/>
      <c r="E42" s="25"/>
      <c r="F42" s="25"/>
      <c r="G42" s="25"/>
      <c r="H42" s="25"/>
      <c r="I42" s="25"/>
      <c r="J42" s="28"/>
      <c r="K42" s="28"/>
      <c r="L42" s="28"/>
    </row>
  </sheetData>
  <sheetProtection password="C3C4" sheet="1" objects="1" scenarios="1"/>
  <conditionalFormatting sqref="B18:I18">
    <cfRule type="containsText" dxfId="6" priority="1" operator="containsText" text="NO">
      <formula>NOT(ISERROR(SEARCH("NO",B18)))</formula>
    </cfRule>
  </conditionalFormatting>
  <pageMargins left="0.7" right="0.7" top="0.75" bottom="0.75" header="0.3" footer="0.3"/>
  <pageSetup orientation="portrait" r:id="rId1"/>
  <ignoredErrors>
    <ignoredError sqref="C24:F24 I24:L24 L25 L26:L27 L28 L29" unlockedFormula="1"/>
    <ignoredError sqref="G24" formula="1" unlockedFormula="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C9D6C-5B85-47D9-A377-D2A033B6E86D}">
  <sheetPr codeName="Sheet34"/>
  <dimension ref="A1:I78"/>
  <sheetViews>
    <sheetView workbookViewId="0">
      <selection activeCell="F13" sqref="F13"/>
    </sheetView>
  </sheetViews>
  <sheetFormatPr defaultColWidth="8.88671875" defaultRowHeight="13.2"/>
  <cols>
    <col min="1" max="1" width="30.6640625" style="2" customWidth="1"/>
    <col min="2" max="8" width="15.6640625" style="2" customWidth="1"/>
    <col min="9" max="9" width="20.6640625" style="2" customWidth="1"/>
    <col min="10" max="16384" width="8.88671875" style="2"/>
  </cols>
  <sheetData>
    <row r="1" spans="1:9" ht="13.8" thickBot="1">
      <c r="A1" s="61" t="s">
        <v>1291</v>
      </c>
      <c r="B1" s="62"/>
      <c r="C1" s="52" t="str">
        <f>IF('Compliance Issues'!H2="x","Errors exist, see the Compliance Issues tab.","")</f>
        <v/>
      </c>
      <c r="D1" s="52"/>
      <c r="E1" s="52"/>
      <c r="F1" s="52"/>
      <c r="G1" s="52"/>
      <c r="H1" s="52"/>
    </row>
    <row r="2" spans="1:9" ht="16.2" thickBot="1">
      <c r="A2" s="7">
        <f>IIIB!A2</f>
        <v>0</v>
      </c>
      <c r="B2" s="118" t="str">
        <f>IIIB!C2</f>
        <v>January 2021</v>
      </c>
      <c r="C2" s="67" t="str">
        <f>LOOKUP(B2,'Addl Info'!A21:A34,'Addl Info'!B21:B34)</f>
        <v>01-2021 - 12-2021</v>
      </c>
      <c r="D2" s="53" t="e">
        <f>'Overall Total (2)'!I2+'Overall Total (2)'!I4</f>
        <v>#N/A</v>
      </c>
      <c r="E2" s="52"/>
      <c r="G2" s="54"/>
    </row>
    <row r="3" spans="1:9">
      <c r="A3" s="52"/>
      <c r="B3" s="56"/>
      <c r="C3" s="69" t="s">
        <v>1225</v>
      </c>
      <c r="D3" s="55" t="e">
        <f>'Overall Total (2)'!I3+'Overall Total (2)'!I5</f>
        <v>#N/A</v>
      </c>
      <c r="E3" s="56"/>
      <c r="F3" s="56"/>
      <c r="G3" s="56"/>
      <c r="H3" s="52"/>
    </row>
    <row r="4" spans="1:9">
      <c r="A4" s="52"/>
      <c r="B4" s="56"/>
      <c r="C4" s="52"/>
      <c r="D4" s="52"/>
      <c r="E4" s="56"/>
      <c r="F4" s="56"/>
      <c r="G4" s="56"/>
      <c r="H4" s="52"/>
    </row>
    <row r="5" spans="1:9">
      <c r="A5" s="57"/>
      <c r="B5" s="58"/>
      <c r="C5" s="52"/>
      <c r="D5" s="52"/>
      <c r="E5" s="58"/>
      <c r="F5" s="58"/>
      <c r="G5" s="58"/>
      <c r="H5" s="52"/>
    </row>
    <row r="6" spans="1:9" ht="77.099999999999994" customHeight="1">
      <c r="A6" s="60" t="s">
        <v>1226</v>
      </c>
      <c r="B6" s="59" t="s">
        <v>1293</v>
      </c>
      <c r="C6" s="59" t="s">
        <v>1295</v>
      </c>
      <c r="D6" s="59" t="s">
        <v>1296</v>
      </c>
      <c r="E6" s="59" t="s">
        <v>1297</v>
      </c>
      <c r="F6" s="59" t="s">
        <v>1298</v>
      </c>
      <c r="G6" s="59" t="s">
        <v>1299</v>
      </c>
      <c r="H6" s="59" t="s">
        <v>1300</v>
      </c>
      <c r="I6" s="59" t="s">
        <v>1302</v>
      </c>
    </row>
    <row r="7" spans="1:9" ht="26.1" customHeight="1">
      <c r="A7" s="436" t="s">
        <v>357</v>
      </c>
      <c r="B7" s="437">
        <f>IIIB!B7</f>
        <v>0</v>
      </c>
      <c r="C7" s="437">
        <f>IIIB!F7+IIIB!J7+SSCS!F7+EBS!F7+SPAP!F7+SHIP!F7+MIPPA!F7</f>
        <v>0</v>
      </c>
      <c r="D7" s="437">
        <f>IIIB!H7+SSCS!H7+EBS!H7</f>
        <v>0</v>
      </c>
      <c r="E7" s="437">
        <f>IIIB!L7+SHIP!L7+MIPPA!L7</f>
        <v>0</v>
      </c>
      <c r="F7" s="437">
        <f>IIIB!P7+IIIB!R7+SSCS!P7+EBS!P7+SPAP!P7</f>
        <v>0</v>
      </c>
      <c r="G7" s="437">
        <f>IIIB!T7</f>
        <v>0</v>
      </c>
      <c r="H7" s="437">
        <f>IIIB!X7</f>
        <v>0</v>
      </c>
      <c r="I7" s="434">
        <f>SUM(B7:H7)</f>
        <v>0</v>
      </c>
    </row>
    <row r="8" spans="1:9" ht="26.1" customHeight="1">
      <c r="A8" s="436" t="s">
        <v>360</v>
      </c>
      <c r="B8" s="437">
        <f>IIIB!B8</f>
        <v>0</v>
      </c>
      <c r="C8" s="437">
        <f>IIIB!F8+IIIB!J8+SSCS!F8+EBS!F8+SPAP!F8+SHIP!F8+MIPPA!F8</f>
        <v>0</v>
      </c>
      <c r="D8" s="437">
        <f>IIIB!H8+SSCS!H8+EBS!H8</f>
        <v>0</v>
      </c>
      <c r="E8" s="437">
        <f>IIIB!L8+SHIP!L8+MIPPA!L8</f>
        <v>0</v>
      </c>
      <c r="F8" s="437">
        <f>IIIB!P8+IIIB!R8+SSCS!P8+EBS!P8+SPAP!P8</f>
        <v>0</v>
      </c>
      <c r="G8" s="437">
        <f>IIIB!T8</f>
        <v>0</v>
      </c>
      <c r="H8" s="437">
        <f>IIIB!X8</f>
        <v>0</v>
      </c>
      <c r="I8" s="434">
        <f t="shared" ref="I8:I48" si="0">SUM(B8:H8)</f>
        <v>0</v>
      </c>
    </row>
    <row r="9" spans="1:9" ht="26.1" customHeight="1">
      <c r="A9" s="436" t="s">
        <v>368</v>
      </c>
      <c r="B9" s="437">
        <f>IIIB!B9</f>
        <v>0</v>
      </c>
      <c r="C9" s="437">
        <f>IIIB!F9+IIIB!J9+SSCS!F9+EBS!F9+SPAP!F9+SHIP!F9+MIPPA!F9</f>
        <v>0</v>
      </c>
      <c r="D9" s="437">
        <f>IIIB!H9+SSCS!H9+EBS!H9</f>
        <v>0</v>
      </c>
      <c r="E9" s="437">
        <f>IIIB!L9+SHIP!L9+MIPPA!L9</f>
        <v>0</v>
      </c>
      <c r="F9" s="437">
        <f>IIIB!P9+IIIB!R9+SSCS!P9+EBS!P9+SPAP!P9</f>
        <v>0</v>
      </c>
      <c r="G9" s="437">
        <f>IIIB!T9</f>
        <v>0</v>
      </c>
      <c r="H9" s="437">
        <f>IIIB!X9</f>
        <v>0</v>
      </c>
      <c r="I9" s="434">
        <f t="shared" si="0"/>
        <v>0</v>
      </c>
    </row>
    <row r="10" spans="1:9" ht="26.1" customHeight="1">
      <c r="A10" s="436" t="s">
        <v>376</v>
      </c>
      <c r="B10" s="437">
        <f>IIIB!B10</f>
        <v>0</v>
      </c>
      <c r="C10" s="437">
        <f>IIIB!F10+IIIB!J10+SSCS!F10+EBS!F10+SPAP!F10+SHIP!F10+MIPPA!F10</f>
        <v>0</v>
      </c>
      <c r="D10" s="437">
        <f>IIIB!H10+SSCS!H10+EBS!H10</f>
        <v>0</v>
      </c>
      <c r="E10" s="437">
        <f>IIIB!L10+SHIP!L10+MIPPA!L10</f>
        <v>0</v>
      </c>
      <c r="F10" s="437">
        <f>IIIB!P10+IIIB!R10+SSCS!P10+EBS!P10+SPAP!P10</f>
        <v>0</v>
      </c>
      <c r="G10" s="437">
        <f>IIIB!T10</f>
        <v>0</v>
      </c>
      <c r="H10" s="437">
        <f>IIIB!X10</f>
        <v>0</v>
      </c>
      <c r="I10" s="434">
        <f t="shared" si="0"/>
        <v>0</v>
      </c>
    </row>
    <row r="11" spans="1:9" ht="26.1" customHeight="1">
      <c r="A11" s="438" t="s">
        <v>1233</v>
      </c>
      <c r="B11" s="701"/>
      <c r="C11" s="701"/>
      <c r="D11" s="701"/>
      <c r="E11" s="701"/>
      <c r="F11" s="701"/>
      <c r="G11" s="701"/>
      <c r="H11" s="701"/>
      <c r="I11" s="434">
        <f t="shared" si="0"/>
        <v>0</v>
      </c>
    </row>
    <row r="12" spans="1:9" ht="26.1" customHeight="1">
      <c r="A12" s="436" t="s">
        <v>407</v>
      </c>
      <c r="B12" s="437">
        <f>IIIB!B12</f>
        <v>0</v>
      </c>
      <c r="C12" s="437">
        <f>IIIB!F12+IIIB!J12+SSCS!F12+EBS!F12+SPAP!F12+SHIP!F12+MIPPA!F12</f>
        <v>0</v>
      </c>
      <c r="D12" s="437">
        <f>IIIB!H12+SSCS!H12+EBS!H12</f>
        <v>0</v>
      </c>
      <c r="E12" s="437">
        <f>IIIB!L12+SHIP!L12+MIPPA!L12</f>
        <v>0</v>
      </c>
      <c r="F12" s="437">
        <f>IIIB!P12+IIIB!R12+SSCS!P12+EBS!P12+SPAP!P12</f>
        <v>0</v>
      </c>
      <c r="G12" s="437">
        <f>IIIB!T12</f>
        <v>0</v>
      </c>
      <c r="H12" s="437">
        <f>IIIB!X12</f>
        <v>0</v>
      </c>
      <c r="I12" s="434">
        <f t="shared" si="0"/>
        <v>0</v>
      </c>
    </row>
    <row r="13" spans="1:9" ht="26.1" customHeight="1">
      <c r="A13" s="436" t="s">
        <v>411</v>
      </c>
      <c r="B13" s="437">
        <f>IIIB!B13</f>
        <v>0</v>
      </c>
      <c r="C13" s="437">
        <f>IIIB!F13+IIIB!J13+SSCS!F13+EBS!F13+SPAP!F13+SHIP!F13+MIPPA!F13</f>
        <v>0</v>
      </c>
      <c r="D13" s="437">
        <f>IIIB!H13+SSCS!H13+EBS!H13</f>
        <v>0</v>
      </c>
      <c r="E13" s="437">
        <f>IIIB!L13+SHIP!L13+MIPPA!L13</f>
        <v>0</v>
      </c>
      <c r="F13" s="437">
        <f>IIIB!P13+IIIB!R13+SSCS!P13+EBS!P13+SPAP!P13</f>
        <v>0</v>
      </c>
      <c r="G13" s="437">
        <f>IIIB!T13</f>
        <v>0</v>
      </c>
      <c r="H13" s="437">
        <f>IIIB!X13</f>
        <v>0</v>
      </c>
      <c r="I13" s="434">
        <f t="shared" si="0"/>
        <v>0</v>
      </c>
    </row>
    <row r="14" spans="1:9" ht="26.1" customHeight="1">
      <c r="A14" s="438" t="s">
        <v>413</v>
      </c>
      <c r="B14" s="701"/>
      <c r="C14" s="701"/>
      <c r="D14" s="701"/>
      <c r="E14" s="701"/>
      <c r="F14" s="701"/>
      <c r="G14" s="701"/>
      <c r="H14" s="701"/>
      <c r="I14" s="434">
        <f t="shared" si="0"/>
        <v>0</v>
      </c>
    </row>
    <row r="15" spans="1:9" ht="26.1" customHeight="1">
      <c r="A15" s="436" t="s">
        <v>1234</v>
      </c>
      <c r="B15" s="437">
        <f>IIIB!B15</f>
        <v>0</v>
      </c>
      <c r="C15" s="437">
        <f>IIIB!F15+IIIB!J15+SSCS!F15+EBS!F15+SPAP!F15+SHIP!F15+MIPPA!F15</f>
        <v>0</v>
      </c>
      <c r="D15" s="437">
        <f>IIIB!H15+SSCS!H15+EBS!H15</f>
        <v>0</v>
      </c>
      <c r="E15" s="437">
        <f>IIIB!L15+SHIP!L15+MIPPA!L15</f>
        <v>0</v>
      </c>
      <c r="F15" s="437">
        <f>IIIB!P15+IIIB!R15+SSCS!P15+EBS!P15+SPAP!P15</f>
        <v>0</v>
      </c>
      <c r="G15" s="437">
        <f>IIIB!T15</f>
        <v>0</v>
      </c>
      <c r="H15" s="437">
        <f>IIIB!X15</f>
        <v>0</v>
      </c>
      <c r="I15" s="434">
        <f t="shared" si="0"/>
        <v>0</v>
      </c>
    </row>
    <row r="16" spans="1:9" ht="26.1" customHeight="1">
      <c r="A16" s="436" t="s">
        <v>1235</v>
      </c>
      <c r="B16" s="437">
        <f>IIIB!B16</f>
        <v>0</v>
      </c>
      <c r="C16" s="437">
        <f>IIIB!F16+IIIB!J16+SSCS!F16+EBS!F16+SPAP!F16+SHIP!F16+MIPPA!F16</f>
        <v>0</v>
      </c>
      <c r="D16" s="437">
        <f>IIIB!H16+SSCS!H16+EBS!H16</f>
        <v>0</v>
      </c>
      <c r="E16" s="437">
        <f>IIIB!L16+SHIP!L16+MIPPA!L16</f>
        <v>0</v>
      </c>
      <c r="F16" s="437">
        <f>IIIB!P16+IIIB!R16+SSCS!P16+EBS!P16+SPAP!P16</f>
        <v>0</v>
      </c>
      <c r="G16" s="437">
        <f>IIIB!T16</f>
        <v>0</v>
      </c>
      <c r="H16" s="437">
        <f>IIIB!X16</f>
        <v>0</v>
      </c>
      <c r="I16" s="434">
        <f t="shared" si="0"/>
        <v>0</v>
      </c>
    </row>
    <row r="17" spans="1:9" ht="26.1" customHeight="1">
      <c r="A17" s="436" t="s">
        <v>480</v>
      </c>
      <c r="B17" s="437">
        <f>IIIB!B17</f>
        <v>0</v>
      </c>
      <c r="C17" s="437">
        <f>IIIB!F17+IIIB!J17+SSCS!F17+EBS!F17+SPAP!F17+SHIP!F17+MIPPA!F17</f>
        <v>0</v>
      </c>
      <c r="D17" s="437">
        <f>IIIB!H17+SSCS!H17+EBS!H17</f>
        <v>0</v>
      </c>
      <c r="E17" s="437">
        <f>IIIB!L17+SHIP!L17+MIPPA!L17</f>
        <v>0</v>
      </c>
      <c r="F17" s="437">
        <f>IIIB!P17+IIIB!R17+SSCS!P17+EBS!P17+SPAP!P17</f>
        <v>0</v>
      </c>
      <c r="G17" s="437">
        <f>IIIB!T17</f>
        <v>0</v>
      </c>
      <c r="H17" s="437">
        <f>IIIB!X17</f>
        <v>0</v>
      </c>
      <c r="I17" s="434">
        <f t="shared" si="0"/>
        <v>0</v>
      </c>
    </row>
    <row r="18" spans="1:9" ht="26.1" customHeight="1">
      <c r="A18" s="436" t="s">
        <v>504</v>
      </c>
      <c r="B18" s="437">
        <f>IIIB!B18</f>
        <v>0</v>
      </c>
      <c r="C18" s="437">
        <f>IIIB!F18+IIIB!J18+SSCS!F18+EBS!F18+SPAP!F18+SHIP!F18+MIPPA!F18</f>
        <v>0</v>
      </c>
      <c r="D18" s="437">
        <f>IIIB!H18+SSCS!H18+EBS!H18</f>
        <v>0</v>
      </c>
      <c r="E18" s="437">
        <f>IIIB!L18+SHIP!L18+MIPPA!L18</f>
        <v>0</v>
      </c>
      <c r="F18" s="437">
        <f>IIIB!P18+IIIB!R18+SSCS!P18+EBS!P18+SPAP!P18</f>
        <v>0</v>
      </c>
      <c r="G18" s="437">
        <f>IIIB!T18</f>
        <v>0</v>
      </c>
      <c r="H18" s="437">
        <f>IIIB!X18</f>
        <v>0</v>
      </c>
      <c r="I18" s="434">
        <f t="shared" si="0"/>
        <v>0</v>
      </c>
    </row>
    <row r="19" spans="1:9" ht="26.1" customHeight="1">
      <c r="A19" s="436" t="s">
        <v>1236</v>
      </c>
      <c r="B19" s="437">
        <f>IIIB!B19</f>
        <v>0</v>
      </c>
      <c r="C19" s="437">
        <f>IIIB!F19+IIIB!J19+SSCS!F19+EBS!F19+SPAP!F19+SHIP!F19+MIPPA!F19</f>
        <v>0</v>
      </c>
      <c r="D19" s="437">
        <f>IIIB!H19+SSCS!H19+EBS!H19</f>
        <v>0</v>
      </c>
      <c r="E19" s="437">
        <f>IIIB!L19+SHIP!L19+MIPPA!L19</f>
        <v>0</v>
      </c>
      <c r="F19" s="437">
        <f>IIIB!P19+IIIB!R19+SSCS!P19+EBS!P19+SPAP!P19</f>
        <v>0</v>
      </c>
      <c r="G19" s="437">
        <f>IIIB!T19</f>
        <v>0</v>
      </c>
      <c r="H19" s="437">
        <f>IIIB!X19</f>
        <v>0</v>
      </c>
      <c r="I19" s="434">
        <f t="shared" si="0"/>
        <v>0</v>
      </c>
    </row>
    <row r="20" spans="1:9" ht="26.1" customHeight="1">
      <c r="A20" s="436" t="s">
        <v>509</v>
      </c>
      <c r="B20" s="437">
        <f>IIIB!B20</f>
        <v>0</v>
      </c>
      <c r="C20" s="437">
        <f>IIIB!F20+IIIB!J20+SSCS!F20+EBS!F20+SPAP!F20+SHIP!F20+MIPPA!F20</f>
        <v>0</v>
      </c>
      <c r="D20" s="437">
        <f>IIIB!H20+SSCS!H20+EBS!H20</f>
        <v>0</v>
      </c>
      <c r="E20" s="437">
        <f>IIIB!L20+SHIP!L20+MIPPA!L20</f>
        <v>0</v>
      </c>
      <c r="F20" s="437">
        <f>IIIB!P20+IIIB!R20+SSCS!P20+EBS!P20+SPAP!P20</f>
        <v>0</v>
      </c>
      <c r="G20" s="437">
        <f>IIIB!T20</f>
        <v>0</v>
      </c>
      <c r="H20" s="437">
        <f>IIIB!X20</f>
        <v>0</v>
      </c>
      <c r="I20" s="434">
        <f t="shared" si="0"/>
        <v>0</v>
      </c>
    </row>
    <row r="21" spans="1:9" ht="26.1" customHeight="1">
      <c r="A21" s="436" t="s">
        <v>1237</v>
      </c>
      <c r="B21" s="437">
        <f>IIIB!B21</f>
        <v>0</v>
      </c>
      <c r="C21" s="437">
        <f>IIIB!F21+IIIB!J21+SSCS!F21+EBS!F21+SPAP!F21+SHIP!F21+MIPPA!F21</f>
        <v>0</v>
      </c>
      <c r="D21" s="437">
        <f>IIIB!H21+SSCS!H21+EBS!H21</f>
        <v>0</v>
      </c>
      <c r="E21" s="437">
        <f>IIIB!L21+SHIP!L21+MIPPA!L21</f>
        <v>0</v>
      </c>
      <c r="F21" s="437">
        <f>IIIB!P21+IIIB!R21+SSCS!P21+EBS!P21+SPAP!P21</f>
        <v>0</v>
      </c>
      <c r="G21" s="437">
        <f>IIIB!T21</f>
        <v>0</v>
      </c>
      <c r="H21" s="437">
        <f>IIIB!X21</f>
        <v>0</v>
      </c>
      <c r="I21" s="434">
        <f t="shared" si="0"/>
        <v>0</v>
      </c>
    </row>
    <row r="22" spans="1:9" ht="26.1" customHeight="1">
      <c r="A22" s="436" t="s">
        <v>1238</v>
      </c>
      <c r="B22" s="437">
        <f>IIIB!B22</f>
        <v>0</v>
      </c>
      <c r="C22" s="437">
        <f>IIIB!F22+IIIB!J22+SSCS!F22+EBS!F22+SPAP!F22+SHIP!F22+MIPPA!F22</f>
        <v>0</v>
      </c>
      <c r="D22" s="437">
        <f>IIIB!H22+SSCS!H22+EBS!H22</f>
        <v>0</v>
      </c>
      <c r="E22" s="437">
        <f>IIIB!L22+SHIP!L22+MIPPA!L22</f>
        <v>0</v>
      </c>
      <c r="F22" s="437">
        <f>IIIB!P22+IIIB!R22+SSCS!P22+EBS!P22+SPAP!P22</f>
        <v>0</v>
      </c>
      <c r="G22" s="437">
        <f>IIIB!T22</f>
        <v>0</v>
      </c>
      <c r="H22" s="437">
        <f>IIIB!X22</f>
        <v>0</v>
      </c>
      <c r="I22" s="434">
        <f t="shared" si="0"/>
        <v>0</v>
      </c>
    </row>
    <row r="23" spans="1:9" ht="26.1" customHeight="1">
      <c r="A23" s="436" t="s">
        <v>1239</v>
      </c>
      <c r="B23" s="437">
        <f>IIIB!B23</f>
        <v>0</v>
      </c>
      <c r="C23" s="437">
        <f>IIIB!F23+IIIB!J23+SSCS!F23+EBS!F23+SPAP!F23+SHIP!F23+MIPPA!F23</f>
        <v>0</v>
      </c>
      <c r="D23" s="437">
        <f>IIIB!H23+SSCS!H23+EBS!H23</f>
        <v>0</v>
      </c>
      <c r="E23" s="437">
        <f>IIIB!L23+SHIP!L23+MIPPA!L23</f>
        <v>0</v>
      </c>
      <c r="F23" s="437">
        <f>IIIB!P23+IIIB!R23+SSCS!P23+EBS!P23+SPAP!P23</f>
        <v>0</v>
      </c>
      <c r="G23" s="437">
        <f>IIIB!T23</f>
        <v>0</v>
      </c>
      <c r="H23" s="437">
        <f>IIIB!X23</f>
        <v>0</v>
      </c>
      <c r="I23" s="434">
        <f t="shared" si="0"/>
        <v>0</v>
      </c>
    </row>
    <row r="24" spans="1:9" ht="26.1" customHeight="1">
      <c r="A24" s="436" t="s">
        <v>1240</v>
      </c>
      <c r="B24" s="437">
        <f>IIIB!B24</f>
        <v>0</v>
      </c>
      <c r="C24" s="437">
        <f>IIIB!F24+IIIB!J24+SSCS!F24+EBS!F24+SPAP!F24+SHIP!F24+MIPPA!F24</f>
        <v>0</v>
      </c>
      <c r="D24" s="437">
        <f>IIIB!H24+SSCS!H24+EBS!H24</f>
        <v>0</v>
      </c>
      <c r="E24" s="437">
        <f>IIIB!L24+SHIP!L24+MIPPA!L24</f>
        <v>0</v>
      </c>
      <c r="F24" s="437">
        <f>IIIB!P24+IIIB!R24+SSCS!P24+EBS!P24+SPAP!P24</f>
        <v>0</v>
      </c>
      <c r="G24" s="437">
        <f>IIIB!T24</f>
        <v>0</v>
      </c>
      <c r="H24" s="437">
        <f>IIIB!X24</f>
        <v>0</v>
      </c>
      <c r="I24" s="434">
        <f t="shared" si="0"/>
        <v>0</v>
      </c>
    </row>
    <row r="25" spans="1:9" ht="26.1" customHeight="1">
      <c r="A25" s="436" t="s">
        <v>574</v>
      </c>
      <c r="B25" s="437">
        <f>IIIB!B25</f>
        <v>0</v>
      </c>
      <c r="C25" s="437">
        <f>IIIB!F25+IIIB!J25+SSCS!F25+EBS!F25+SPAP!F25+SHIP!F25+MIPPA!F25</f>
        <v>0</v>
      </c>
      <c r="D25" s="437">
        <f>IIIB!H25+SSCS!H25+EBS!H25</f>
        <v>0</v>
      </c>
      <c r="E25" s="437">
        <f>IIIB!L25+SHIP!L25+MIPPA!L25</f>
        <v>0</v>
      </c>
      <c r="F25" s="437">
        <f>IIIB!P25+IIIB!R25+SSCS!P25+EBS!P25+SPAP!P25</f>
        <v>0</v>
      </c>
      <c r="G25" s="437">
        <f>IIIB!T25</f>
        <v>0</v>
      </c>
      <c r="H25" s="437">
        <f>IIIB!X25</f>
        <v>0</v>
      </c>
      <c r="I25" s="434">
        <f t="shared" si="0"/>
        <v>0</v>
      </c>
    </row>
    <row r="26" spans="1:9" ht="26.1" customHeight="1">
      <c r="A26" s="436" t="s">
        <v>578</v>
      </c>
      <c r="B26" s="437">
        <f>IIIB!B26</f>
        <v>0</v>
      </c>
      <c r="C26" s="437">
        <f>IIIB!F26+IIIB!J26+SSCS!F26+EBS!F26+SPAP!F26+SHIP!F26+MIPPA!F26</f>
        <v>0</v>
      </c>
      <c r="D26" s="437">
        <f>IIIB!H26+SSCS!H26+EBS!H26</f>
        <v>0</v>
      </c>
      <c r="E26" s="437">
        <f>IIIB!L26+SHIP!L26+MIPPA!L26</f>
        <v>0</v>
      </c>
      <c r="F26" s="437">
        <f>IIIB!P26+IIIB!R26+SSCS!P26+EBS!P26+SPAP!P26</f>
        <v>0</v>
      </c>
      <c r="G26" s="437">
        <f>IIIB!T26</f>
        <v>0</v>
      </c>
      <c r="H26" s="437">
        <f>IIIB!X26</f>
        <v>0</v>
      </c>
      <c r="I26" s="434">
        <f t="shared" si="0"/>
        <v>0</v>
      </c>
    </row>
    <row r="27" spans="1:9" ht="26.1" customHeight="1">
      <c r="A27" s="436" t="s">
        <v>799</v>
      </c>
      <c r="B27" s="437">
        <f>IIIB!B27</f>
        <v>0</v>
      </c>
      <c r="C27" s="437">
        <f>IIIB!F27+IIIB!J27+SSCS!F27+EBS!F27+SPAP!F27+SHIP!F27+MIPPA!F27</f>
        <v>0</v>
      </c>
      <c r="D27" s="437">
        <f>IIIB!H27+SSCS!H27+EBS!H27</f>
        <v>0</v>
      </c>
      <c r="E27" s="437">
        <f>IIIB!L27+SHIP!L27+MIPPA!L27</f>
        <v>0</v>
      </c>
      <c r="F27" s="437">
        <f>IIIB!P27+IIIB!R27+SSCS!P27+EBS!P27+SPAP!P27</f>
        <v>0</v>
      </c>
      <c r="G27" s="437">
        <f>IIIB!T27</f>
        <v>0</v>
      </c>
      <c r="H27" s="437">
        <f>IIIB!X27</f>
        <v>0</v>
      </c>
      <c r="I27" s="434">
        <f t="shared" si="0"/>
        <v>0</v>
      </c>
    </row>
    <row r="28" spans="1:9" ht="26.1" customHeight="1">
      <c r="A28" s="436" t="s">
        <v>584</v>
      </c>
      <c r="B28" s="437">
        <f>IIIB!B28</f>
        <v>0</v>
      </c>
      <c r="C28" s="437">
        <f>IIIB!F28+IIIB!J28+SSCS!F28+EBS!F28+SPAP!F28+SHIP!F28+MIPPA!F28</f>
        <v>0</v>
      </c>
      <c r="D28" s="437">
        <f>IIIB!H28+SSCS!H28+EBS!H28</f>
        <v>0</v>
      </c>
      <c r="E28" s="437">
        <f>IIIB!L28+SHIP!L28+MIPPA!L28</f>
        <v>0</v>
      </c>
      <c r="F28" s="437">
        <f>IIIB!P28+IIIB!R28+SSCS!P28+EBS!P28+SPAP!P28</f>
        <v>0</v>
      </c>
      <c r="G28" s="437">
        <f>IIIB!T28</f>
        <v>0</v>
      </c>
      <c r="H28" s="437">
        <f>IIIB!X28</f>
        <v>0</v>
      </c>
      <c r="I28" s="434">
        <f t="shared" si="0"/>
        <v>0</v>
      </c>
    </row>
    <row r="29" spans="1:9" ht="26.1" customHeight="1">
      <c r="A29" s="436" t="s">
        <v>1241</v>
      </c>
      <c r="B29" s="437">
        <f>IIIB!B29</f>
        <v>0</v>
      </c>
      <c r="C29" s="437">
        <f>IIIB!F29+IIIB!J29+SSCS!F29+EBS!F29+SPAP!F29+SHIP!F29+MIPPA!F29</f>
        <v>0</v>
      </c>
      <c r="D29" s="437">
        <f>IIIB!H29+SSCS!H29+EBS!H29</f>
        <v>0</v>
      </c>
      <c r="E29" s="437">
        <f>IIIB!L29+SHIP!L29+MIPPA!L29</f>
        <v>0</v>
      </c>
      <c r="F29" s="437">
        <f>IIIB!P29+IIIB!R29+SSCS!P29+EBS!P29+SPAP!P29</f>
        <v>0</v>
      </c>
      <c r="G29" s="437">
        <f>IIIB!T29</f>
        <v>0</v>
      </c>
      <c r="H29" s="437">
        <f>IIIB!X29</f>
        <v>0</v>
      </c>
      <c r="I29" s="434">
        <f t="shared" si="0"/>
        <v>0</v>
      </c>
    </row>
    <row r="30" spans="1:9" ht="26.1" customHeight="1">
      <c r="A30" s="436" t="s">
        <v>592</v>
      </c>
      <c r="B30" s="437">
        <f>IIIB!B30</f>
        <v>0</v>
      </c>
      <c r="C30" s="437">
        <f>IIIB!F30+IIIB!J30+SSCS!F30+EBS!F30+SPAP!F30+SHIP!F30+MIPPA!F30</f>
        <v>0</v>
      </c>
      <c r="D30" s="437">
        <f>IIIB!H30+SSCS!H30+EBS!H30</f>
        <v>0</v>
      </c>
      <c r="E30" s="437">
        <f>IIIB!L30+SHIP!L30+MIPPA!L30</f>
        <v>0</v>
      </c>
      <c r="F30" s="437">
        <f>IIIB!P30+IIIB!R30+SSCS!P30+EBS!P30+SPAP!P30</f>
        <v>0</v>
      </c>
      <c r="G30" s="437">
        <f>IIIB!T30</f>
        <v>0</v>
      </c>
      <c r="H30" s="437">
        <f>IIIB!X30</f>
        <v>0</v>
      </c>
      <c r="I30" s="434">
        <f t="shared" si="0"/>
        <v>0</v>
      </c>
    </row>
    <row r="31" spans="1:9" ht="26.1" customHeight="1">
      <c r="A31" s="436" t="s">
        <v>1100</v>
      </c>
      <c r="B31" s="437">
        <f>IIIB!B31</f>
        <v>0</v>
      </c>
      <c r="C31" s="437">
        <f>IIIB!F31+IIIB!J31+SSCS!F31+EBS!F31+SPAP!F31+SHIP!F31+MIPPA!F31</f>
        <v>0</v>
      </c>
      <c r="D31" s="437">
        <f>IIIB!H31+SSCS!H31+EBS!H31</f>
        <v>0</v>
      </c>
      <c r="E31" s="437">
        <f>IIIB!L31+SHIP!L31+MIPPA!L31</f>
        <v>0</v>
      </c>
      <c r="F31" s="437">
        <f>IIIB!P31+IIIB!R31+SSCS!P31+EBS!P31+SPAP!P31</f>
        <v>0</v>
      </c>
      <c r="G31" s="437">
        <f>IIIB!T31</f>
        <v>0</v>
      </c>
      <c r="H31" s="437">
        <f>IIIB!X31</f>
        <v>0</v>
      </c>
      <c r="I31" s="434">
        <f t="shared" si="0"/>
        <v>0</v>
      </c>
    </row>
    <row r="32" spans="1:9" ht="26.1" customHeight="1">
      <c r="A32" s="436" t="s">
        <v>750</v>
      </c>
      <c r="B32" s="437">
        <f>IIIB!B32</f>
        <v>0</v>
      </c>
      <c r="C32" s="437">
        <f>IIIB!F32+IIIB!J32+SSCS!F32+EBS!F32+SPAP!F32+SHIP!F32+MIPPA!F32</f>
        <v>0</v>
      </c>
      <c r="D32" s="437">
        <f>IIIB!H32+SSCS!H32+EBS!H32</f>
        <v>0</v>
      </c>
      <c r="E32" s="437">
        <f>IIIB!L32+SHIP!L32+MIPPA!L32</f>
        <v>0</v>
      </c>
      <c r="F32" s="437">
        <f>IIIB!P32+IIIB!R32+SSCS!P32+EBS!P32+SPAP!P32</f>
        <v>0</v>
      </c>
      <c r="G32" s="437">
        <f>IIIB!T32</f>
        <v>0</v>
      </c>
      <c r="H32" s="437">
        <f>IIIB!X32</f>
        <v>0</v>
      </c>
      <c r="I32" s="434">
        <f t="shared" si="0"/>
        <v>0</v>
      </c>
    </row>
    <row r="33" spans="1:9" ht="26.1" customHeight="1">
      <c r="A33" s="436" t="s">
        <v>1242</v>
      </c>
      <c r="B33" s="701"/>
      <c r="C33" s="701"/>
      <c r="D33" s="701"/>
      <c r="E33" s="701"/>
      <c r="F33" s="701"/>
      <c r="G33" s="701"/>
      <c r="H33" s="701"/>
      <c r="I33" s="434">
        <f t="shared" si="0"/>
        <v>0</v>
      </c>
    </row>
    <row r="34" spans="1:9" ht="26.1" customHeight="1">
      <c r="A34" s="436" t="s">
        <v>767</v>
      </c>
      <c r="B34" s="437">
        <f>IIIB!B34</f>
        <v>0</v>
      </c>
      <c r="C34" s="437">
        <f>IIIB!F34+IIIB!J34+SSCS!F34+EBS!F34+SPAP!F34+SHIP!F34+MIPPA!F34</f>
        <v>0</v>
      </c>
      <c r="D34" s="437">
        <f>IIIB!H34+SSCS!H34+EBS!H34</f>
        <v>0</v>
      </c>
      <c r="E34" s="437">
        <f>IIIB!L34+SHIP!L34+MIPPA!L34</f>
        <v>0</v>
      </c>
      <c r="F34" s="437">
        <f>IIIB!P34+IIIB!R34+SSCS!P34+EBS!P34+SPAP!P34</f>
        <v>0</v>
      </c>
      <c r="G34" s="437">
        <f>IIIB!T34</f>
        <v>0</v>
      </c>
      <c r="H34" s="437">
        <f>IIIB!X34</f>
        <v>0</v>
      </c>
      <c r="I34" s="434">
        <f t="shared" si="0"/>
        <v>0</v>
      </c>
    </row>
    <row r="35" spans="1:9" ht="26.1" customHeight="1">
      <c r="A35" s="436" t="s">
        <v>771</v>
      </c>
      <c r="B35" s="437">
        <f>IIIB!B35</f>
        <v>0</v>
      </c>
      <c r="C35" s="437">
        <f>IIIB!F35+IIIB!J35+SSCS!F35+EBS!F35+SPAP!F35+SHIP!F35+MIPPA!F35</f>
        <v>0</v>
      </c>
      <c r="D35" s="437">
        <f>IIIB!H35+SSCS!H35+EBS!H35</f>
        <v>0</v>
      </c>
      <c r="E35" s="437">
        <f>IIIB!L35+SHIP!L35+MIPPA!L35</f>
        <v>0</v>
      </c>
      <c r="F35" s="437">
        <f>IIIB!P35+IIIB!R35+SSCS!P35+EBS!P35+SPAP!P35</f>
        <v>0</v>
      </c>
      <c r="G35" s="437">
        <f>IIIB!T35</f>
        <v>0</v>
      </c>
      <c r="H35" s="437">
        <f>IIIB!X35</f>
        <v>0</v>
      </c>
      <c r="I35" s="434">
        <f t="shared" si="0"/>
        <v>0</v>
      </c>
    </row>
    <row r="36" spans="1:9" ht="26.1" customHeight="1">
      <c r="A36" s="436" t="s">
        <v>773</v>
      </c>
      <c r="B36" s="437">
        <f>IIIB!B36</f>
        <v>0</v>
      </c>
      <c r="C36" s="437">
        <f>IIIB!F36+IIIB!J36+SSCS!F36+EBS!F36+SPAP!F36+SHIP!F36+MIPPA!F36</f>
        <v>0</v>
      </c>
      <c r="D36" s="437">
        <f>IIIB!H36+SSCS!H36+EBS!H36</f>
        <v>0</v>
      </c>
      <c r="E36" s="437">
        <f>IIIB!L36+SHIP!L36+MIPPA!L36</f>
        <v>0</v>
      </c>
      <c r="F36" s="437">
        <f>IIIB!P36+IIIB!R36+SSCS!P36+EBS!P36+SPAP!P36</f>
        <v>0</v>
      </c>
      <c r="G36" s="437">
        <f>IIIB!T36</f>
        <v>0</v>
      </c>
      <c r="H36" s="437">
        <f>IIIB!X36</f>
        <v>0</v>
      </c>
      <c r="I36" s="434">
        <f t="shared" si="0"/>
        <v>0</v>
      </c>
    </row>
    <row r="37" spans="1:9" ht="26.1" customHeight="1">
      <c r="A37" s="436" t="s">
        <v>1243</v>
      </c>
      <c r="B37" s="437">
        <f>IIIB!B37</f>
        <v>0</v>
      </c>
      <c r="C37" s="437">
        <f>IIIB!F37+IIIB!J37+SSCS!F37+EBS!F37+SPAP!F37+SHIP!F37+MIPPA!F37</f>
        <v>0</v>
      </c>
      <c r="D37" s="437">
        <f>IIIB!H37+SSCS!H37+EBS!H37</f>
        <v>0</v>
      </c>
      <c r="E37" s="437">
        <f>IIIB!L37+SHIP!L37+MIPPA!L37</f>
        <v>0</v>
      </c>
      <c r="F37" s="437">
        <f>IIIB!P37+IIIB!R37+SSCS!P37+EBS!P37+SPAP!P37</f>
        <v>0</v>
      </c>
      <c r="G37" s="437">
        <f>IIIB!T37</f>
        <v>0</v>
      </c>
      <c r="H37" s="437">
        <f>IIIB!X37</f>
        <v>0</v>
      </c>
      <c r="I37" s="434">
        <f t="shared" si="0"/>
        <v>0</v>
      </c>
    </row>
    <row r="38" spans="1:9" ht="26.1" customHeight="1">
      <c r="A38" s="436" t="s">
        <v>1244</v>
      </c>
      <c r="B38" s="437">
        <f>IIIB!B38</f>
        <v>0</v>
      </c>
      <c r="C38" s="437">
        <f>IIIB!F38+IIIB!J38+SSCS!F38+EBS!F38+SPAP!F38+SHIP!F38+MIPPA!F38</f>
        <v>0</v>
      </c>
      <c r="D38" s="437">
        <f>IIIB!H38+SSCS!H38+EBS!H38</f>
        <v>0</v>
      </c>
      <c r="E38" s="437">
        <f>IIIB!L38+SHIP!L38+MIPPA!L38</f>
        <v>0</v>
      </c>
      <c r="F38" s="437">
        <f>IIIB!P38+IIIB!R38+SSCS!P38+EBS!P38+SPAP!P38</f>
        <v>0</v>
      </c>
      <c r="G38" s="437">
        <f>IIIB!T38</f>
        <v>0</v>
      </c>
      <c r="H38" s="437">
        <f>IIIB!X38</f>
        <v>0</v>
      </c>
      <c r="I38" s="434">
        <f t="shared" si="0"/>
        <v>0</v>
      </c>
    </row>
    <row r="39" spans="1:9" ht="26.1" customHeight="1">
      <c r="A39" s="439" t="s">
        <v>844</v>
      </c>
      <c r="B39" s="701"/>
      <c r="C39" s="701"/>
      <c r="D39" s="701"/>
      <c r="E39" s="701"/>
      <c r="F39" s="701"/>
      <c r="G39" s="701"/>
      <c r="H39" s="701"/>
      <c r="I39" s="434">
        <f t="shared" si="0"/>
        <v>0</v>
      </c>
    </row>
    <row r="40" spans="1:9" ht="26.1" customHeight="1">
      <c r="A40" s="439" t="s">
        <v>849</v>
      </c>
      <c r="B40" s="701"/>
      <c r="C40" s="701"/>
      <c r="D40" s="701"/>
      <c r="E40" s="701"/>
      <c r="F40" s="701"/>
      <c r="G40" s="701"/>
      <c r="H40" s="701"/>
      <c r="I40" s="434">
        <f t="shared" si="0"/>
        <v>0</v>
      </c>
    </row>
    <row r="41" spans="1:9" ht="26.1" customHeight="1">
      <c r="A41" s="439" t="s">
        <v>859</v>
      </c>
      <c r="B41" s="701"/>
      <c r="C41" s="701"/>
      <c r="D41" s="701"/>
      <c r="E41" s="701"/>
      <c r="F41" s="701"/>
      <c r="G41" s="701"/>
      <c r="H41" s="701"/>
      <c r="I41" s="434">
        <f t="shared" si="0"/>
        <v>0</v>
      </c>
    </row>
    <row r="42" spans="1:9" ht="26.1" customHeight="1">
      <c r="A42" s="439" t="s">
        <v>871</v>
      </c>
      <c r="B42" s="701"/>
      <c r="C42" s="701"/>
      <c r="D42" s="701"/>
      <c r="E42" s="701"/>
      <c r="F42" s="701"/>
      <c r="G42" s="701"/>
      <c r="H42" s="701"/>
      <c r="I42" s="434">
        <f t="shared" si="0"/>
        <v>0</v>
      </c>
    </row>
    <row r="43" spans="1:9" ht="26.1" customHeight="1">
      <c r="A43" s="439" t="s">
        <v>1245</v>
      </c>
      <c r="B43" s="701"/>
      <c r="C43" s="701"/>
      <c r="D43" s="701"/>
      <c r="E43" s="701"/>
      <c r="F43" s="701"/>
      <c r="G43" s="701"/>
      <c r="H43" s="701"/>
      <c r="I43" s="434">
        <f t="shared" si="0"/>
        <v>0</v>
      </c>
    </row>
    <row r="44" spans="1:9" ht="26.1" customHeight="1">
      <c r="A44" s="439" t="s">
        <v>1246</v>
      </c>
      <c r="B44" s="701"/>
      <c r="C44" s="701"/>
      <c r="D44" s="701"/>
      <c r="E44" s="701"/>
      <c r="F44" s="701"/>
      <c r="G44" s="701"/>
      <c r="H44" s="701"/>
      <c r="I44" s="434">
        <f t="shared" si="0"/>
        <v>0</v>
      </c>
    </row>
    <row r="45" spans="1:9" ht="26.1" customHeight="1">
      <c r="A45" s="439" t="s">
        <v>1247</v>
      </c>
      <c r="B45" s="701"/>
      <c r="C45" s="701"/>
      <c r="D45" s="701"/>
      <c r="E45" s="701"/>
      <c r="F45" s="701"/>
      <c r="G45" s="701"/>
      <c r="H45" s="701"/>
      <c r="I45" s="434">
        <f t="shared" si="0"/>
        <v>0</v>
      </c>
    </row>
    <row r="46" spans="1:9" ht="26.1" customHeight="1">
      <c r="A46" s="439" t="s">
        <v>902</v>
      </c>
      <c r="B46" s="701"/>
      <c r="C46" s="701"/>
      <c r="D46" s="701"/>
      <c r="E46" s="701"/>
      <c r="F46" s="701"/>
      <c r="G46" s="701"/>
      <c r="H46" s="701"/>
      <c r="I46" s="434">
        <f t="shared" si="0"/>
        <v>0</v>
      </c>
    </row>
    <row r="47" spans="1:9" ht="26.1" customHeight="1">
      <c r="A47" s="439" t="s">
        <v>1248</v>
      </c>
      <c r="B47" s="701"/>
      <c r="C47" s="701"/>
      <c r="D47" s="701"/>
      <c r="E47" s="701"/>
      <c r="F47" s="701"/>
      <c r="G47" s="701"/>
      <c r="H47" s="701"/>
      <c r="I47" s="434">
        <f t="shared" si="0"/>
        <v>0</v>
      </c>
    </row>
    <row r="48" spans="1:9" ht="26.1" customHeight="1">
      <c r="A48" s="439" t="s">
        <v>917</v>
      </c>
      <c r="B48" s="701"/>
      <c r="C48" s="701"/>
      <c r="D48" s="701"/>
      <c r="E48" s="701"/>
      <c r="F48" s="701"/>
      <c r="G48" s="701"/>
      <c r="H48" s="701"/>
      <c r="I48" s="434">
        <f t="shared" si="0"/>
        <v>0</v>
      </c>
    </row>
    <row r="49" spans="1:9" ht="26.1" customHeight="1">
      <c r="A49" s="415" t="s">
        <v>1101</v>
      </c>
      <c r="B49" s="435">
        <f t="shared" ref="B49:I49" si="1">+SUM(B7:B48)</f>
        <v>0</v>
      </c>
      <c r="C49" s="435">
        <f t="shared" si="1"/>
        <v>0</v>
      </c>
      <c r="D49" s="435">
        <f t="shared" si="1"/>
        <v>0</v>
      </c>
      <c r="E49" s="435">
        <f t="shared" si="1"/>
        <v>0</v>
      </c>
      <c r="F49" s="435">
        <f t="shared" si="1"/>
        <v>0</v>
      </c>
      <c r="G49" s="435">
        <f t="shared" si="1"/>
        <v>0</v>
      </c>
      <c r="H49" s="435">
        <f t="shared" si="1"/>
        <v>0</v>
      </c>
      <c r="I49" s="435">
        <f t="shared" si="1"/>
        <v>0</v>
      </c>
    </row>
    <row r="50" spans="1:9">
      <c r="A50" s="16"/>
      <c r="B50" s="42"/>
      <c r="C50" s="42"/>
      <c r="D50" s="42"/>
      <c r="E50" s="42"/>
      <c r="F50" s="42"/>
      <c r="G50" s="42"/>
      <c r="H50" s="42"/>
    </row>
    <row r="51" spans="1:9">
      <c r="A51" s="16"/>
      <c r="B51" s="16"/>
      <c r="C51" s="16"/>
      <c r="D51" s="16"/>
      <c r="E51" s="16"/>
      <c r="F51" s="16"/>
    </row>
    <row r="52" spans="1:9">
      <c r="A52" s="175" t="s">
        <v>1308</v>
      </c>
      <c r="B52" s="16"/>
      <c r="C52" s="16"/>
      <c r="D52" s="16"/>
      <c r="E52" s="16"/>
      <c r="F52" s="16"/>
    </row>
    <row r="53" spans="1:9">
      <c r="A53" s="174" t="s">
        <v>1309</v>
      </c>
      <c r="B53" s="16"/>
      <c r="C53" s="16"/>
      <c r="D53" s="16"/>
      <c r="E53" s="16"/>
      <c r="F53" s="16"/>
    </row>
    <row r="54" spans="1:9">
      <c r="A54" s="16"/>
      <c r="B54" s="16"/>
      <c r="C54" s="16"/>
      <c r="D54" s="16"/>
      <c r="E54" s="16"/>
      <c r="F54" s="16"/>
    </row>
    <row r="55" spans="1:9">
      <c r="A55" s="16"/>
      <c r="B55" s="16"/>
      <c r="C55" s="16"/>
      <c r="D55" s="16"/>
      <c r="E55" s="16"/>
      <c r="F55" s="16"/>
    </row>
    <row r="56" spans="1:9">
      <c r="A56" s="16"/>
      <c r="B56" s="16"/>
      <c r="C56" s="16"/>
      <c r="D56" s="16"/>
      <c r="E56" s="16"/>
      <c r="F56" s="16"/>
    </row>
    <row r="57" spans="1:9">
      <c r="A57" s="16"/>
      <c r="B57" s="16"/>
      <c r="C57" s="16"/>
      <c r="D57" s="16"/>
      <c r="E57" s="16"/>
      <c r="F57" s="16"/>
    </row>
    <row r="58" spans="1:9">
      <c r="A58" s="16"/>
      <c r="B58" s="16"/>
      <c r="C58" s="16"/>
      <c r="D58" s="16"/>
      <c r="E58" s="16"/>
      <c r="F58" s="16"/>
    </row>
    <row r="59" spans="1:9">
      <c r="A59" s="16"/>
      <c r="B59" s="16"/>
      <c r="C59" s="16"/>
      <c r="D59" s="16"/>
      <c r="E59" s="16"/>
      <c r="F59" s="16"/>
    </row>
    <row r="60" spans="1:9">
      <c r="A60" s="16"/>
      <c r="B60" s="16"/>
      <c r="C60" s="16"/>
      <c r="D60" s="16"/>
      <c r="E60" s="16"/>
      <c r="F60" s="16"/>
    </row>
    <row r="61" spans="1:9">
      <c r="A61" s="16"/>
      <c r="B61" s="16"/>
      <c r="C61" s="16"/>
      <c r="D61" s="16"/>
      <c r="E61" s="16"/>
      <c r="F61" s="16"/>
    </row>
    <row r="62" spans="1:9">
      <c r="A62" s="16"/>
      <c r="B62" s="16"/>
      <c r="C62" s="16"/>
      <c r="D62" s="16"/>
      <c r="E62" s="16"/>
      <c r="F62" s="16"/>
    </row>
    <row r="63" spans="1:9">
      <c r="A63" s="16"/>
      <c r="B63" s="16"/>
      <c r="C63" s="16"/>
      <c r="D63" s="16"/>
      <c r="E63" s="16"/>
      <c r="F63" s="16"/>
    </row>
    <row r="64" spans="1:9">
      <c r="A64" s="16"/>
      <c r="B64" s="16"/>
      <c r="C64" s="16"/>
      <c r="D64" s="16"/>
      <c r="E64" s="16"/>
      <c r="F64" s="16"/>
    </row>
    <row r="65" spans="1:6">
      <c r="A65" s="16"/>
      <c r="B65" s="16"/>
      <c r="C65" s="16"/>
      <c r="D65" s="16"/>
      <c r="E65" s="16"/>
      <c r="F65" s="16"/>
    </row>
    <row r="66" spans="1:6">
      <c r="A66" s="16"/>
      <c r="B66" s="16"/>
      <c r="C66" s="16"/>
      <c r="D66" s="16"/>
      <c r="E66" s="16"/>
      <c r="F66" s="16"/>
    </row>
    <row r="67" spans="1:6">
      <c r="A67" s="16"/>
      <c r="B67" s="16"/>
      <c r="C67" s="16"/>
      <c r="D67" s="16"/>
      <c r="E67" s="16"/>
      <c r="F67" s="16"/>
    </row>
    <row r="68" spans="1:6">
      <c r="A68" s="16"/>
      <c r="B68" s="16"/>
      <c r="C68" s="16"/>
      <c r="D68" s="16"/>
      <c r="E68" s="16"/>
      <c r="F68" s="16"/>
    </row>
    <row r="69" spans="1:6">
      <c r="A69" s="16"/>
      <c r="B69" s="16"/>
      <c r="C69" s="16"/>
      <c r="D69" s="16"/>
      <c r="E69" s="16"/>
      <c r="F69" s="16"/>
    </row>
    <row r="70" spans="1:6">
      <c r="A70" s="16"/>
      <c r="B70" s="16"/>
      <c r="C70" s="16"/>
      <c r="D70" s="16"/>
      <c r="E70" s="16"/>
      <c r="F70" s="16"/>
    </row>
    <row r="71" spans="1:6">
      <c r="A71" s="16"/>
      <c r="B71" s="16"/>
      <c r="C71" s="16"/>
      <c r="D71" s="16"/>
      <c r="E71" s="16"/>
      <c r="F71" s="16"/>
    </row>
    <row r="72" spans="1:6">
      <c r="A72" s="16"/>
      <c r="B72" s="16"/>
      <c r="C72" s="16"/>
      <c r="D72" s="16"/>
      <c r="E72" s="16"/>
      <c r="F72" s="16"/>
    </row>
    <row r="73" spans="1:6">
      <c r="A73" s="16"/>
      <c r="B73" s="16"/>
      <c r="C73" s="16"/>
      <c r="D73" s="16"/>
      <c r="E73" s="16"/>
      <c r="F73" s="16"/>
    </row>
    <row r="74" spans="1:6">
      <c r="A74" s="16"/>
      <c r="B74" s="16"/>
      <c r="C74" s="16"/>
      <c r="D74" s="16"/>
      <c r="E74" s="16"/>
      <c r="F74" s="16"/>
    </row>
    <row r="75" spans="1:6">
      <c r="A75" s="16"/>
      <c r="B75" s="16"/>
      <c r="C75" s="16"/>
      <c r="D75" s="16"/>
      <c r="E75" s="16"/>
      <c r="F75" s="16"/>
    </row>
    <row r="76" spans="1:6">
      <c r="A76" s="16"/>
      <c r="B76" s="16"/>
      <c r="C76" s="16"/>
      <c r="D76" s="16"/>
      <c r="E76" s="16"/>
      <c r="F76" s="16"/>
    </row>
    <row r="77" spans="1:6">
      <c r="A77" s="16"/>
      <c r="B77" s="16"/>
      <c r="C77" s="16"/>
      <c r="D77" s="16"/>
      <c r="E77" s="16"/>
      <c r="F77" s="16"/>
    </row>
    <row r="78" spans="1:6">
      <c r="A78" s="16"/>
      <c r="B78" s="16"/>
      <c r="C78" s="16"/>
      <c r="D78" s="16"/>
      <c r="E78" s="16"/>
      <c r="F78" s="16"/>
    </row>
  </sheetData>
  <sheetProtection password="C3C4" sheet="1" objects="1" scenarios="1"/>
  <conditionalFormatting sqref="C1">
    <cfRule type="containsText" dxfId="5" priority="1" operator="containsText" text="Errors">
      <formula>NOT(ISERROR(SEARCH("Errors",C1)))</formula>
    </cfRule>
  </conditionalFormatting>
  <dataValidations count="3">
    <dataValidation type="list" showInputMessage="1" showErrorMessage="1" sqref="A2" xr:uid="{C963B095-CFFC-40AC-B5E2-E0D03F2D6594}">
      <formula1>CAU</formula1>
    </dataValidation>
    <dataValidation type="whole" allowBlank="1" showInputMessage="1" showErrorMessage="1" errorTitle="Data Validation" error="Please enter a whole number between 0 and 2147483647." sqref="B7:H48" xr:uid="{2BED17C1-F9A2-4A1C-A3CD-FA5D006A8BF1}">
      <formula1>0</formula1>
      <formula2>2147483647</formula2>
    </dataValidation>
    <dataValidation type="whole" allowBlank="1" showInputMessage="1" showErrorMessage="1" errorTitle="Data Validation" error="Please enter a whole number between 0 and 2147483647." sqref="B49:I49 I7:I48" xr:uid="{ACE508A5-E10E-492A-A947-A0DD6887DE2F}">
      <formula1>0</formula1>
      <formula2>10000000000</formula2>
    </dataValidation>
  </dataValidations>
  <pageMargins left="0.7" right="0.7" top="0.75" bottom="0.75" header="0.3" footer="0.3"/>
  <ignoredErrors>
    <ignoredError sqref="B8:B10 B7 G7:H7 G8:H10 C7:F10 B12:B13 G12:H13 C12:F13 B15:B32 G15:H32 C15:F32 B34:B38 C34:F38 G34:H38" unlockedFormula="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D85A-80E7-4AEC-B35A-5854BEECD5F0}">
  <sheetPr codeName="Sheet35"/>
  <dimension ref="A1:J78"/>
  <sheetViews>
    <sheetView workbookViewId="0"/>
  </sheetViews>
  <sheetFormatPr defaultColWidth="8.88671875" defaultRowHeight="13.2"/>
  <cols>
    <col min="1" max="1" width="30.6640625" style="2" customWidth="1"/>
    <col min="2" max="9" width="15.6640625" style="2" customWidth="1"/>
    <col min="10" max="10" width="20.6640625" style="2" customWidth="1"/>
    <col min="11" max="16384" width="8.88671875" style="2"/>
  </cols>
  <sheetData>
    <row r="1" spans="1:10" ht="13.8" thickBot="1">
      <c r="A1" s="61" t="s">
        <v>1291</v>
      </c>
      <c r="B1" s="62"/>
      <c r="D1" s="52" t="str">
        <f>IF('Compliance Issues'!H2="x","Errors exist, see the Compliance Issues tab.","")</f>
        <v/>
      </c>
      <c r="E1" s="52"/>
      <c r="F1" s="52"/>
      <c r="G1" s="52"/>
      <c r="H1" s="52"/>
      <c r="I1" s="52"/>
    </row>
    <row r="2" spans="1:10" ht="16.2" thickBot="1">
      <c r="A2" s="7">
        <f>IIIB!A2</f>
        <v>0</v>
      </c>
      <c r="B2" s="118" t="str">
        <f>IIIB!C2</f>
        <v>January 2021</v>
      </c>
      <c r="D2" s="67" t="str">
        <f>LOOKUP(B2,'Addl Info'!A21:A34,'Addl Info'!B21:B34)</f>
        <v>01-2021 - 12-2021</v>
      </c>
      <c r="E2" s="53" t="e">
        <f>'Overall Total (2)'!I2+'Overall Total (2)'!I4</f>
        <v>#N/A</v>
      </c>
      <c r="F2" s="52"/>
      <c r="H2" s="54"/>
    </row>
    <row r="3" spans="1:10">
      <c r="A3" s="52"/>
      <c r="B3" s="56"/>
      <c r="C3" s="56"/>
      <c r="D3" s="69" t="s">
        <v>1225</v>
      </c>
      <c r="E3" s="55" t="e">
        <f>'Overall Total (2)'!I3+'Overall Total (2)'!I5</f>
        <v>#N/A</v>
      </c>
      <c r="F3" s="56"/>
      <c r="G3" s="56"/>
      <c r="H3" s="56"/>
      <c r="I3" s="52"/>
    </row>
    <row r="4" spans="1:10">
      <c r="A4" s="52"/>
      <c r="B4" s="56"/>
      <c r="C4" s="56"/>
      <c r="D4" s="52"/>
      <c r="E4" s="52"/>
      <c r="F4" s="56"/>
      <c r="G4" s="56"/>
      <c r="H4" s="56"/>
      <c r="I4" s="52"/>
    </row>
    <row r="5" spans="1:10">
      <c r="A5" s="57"/>
      <c r="B5" s="58"/>
      <c r="C5" s="58"/>
      <c r="D5" s="52"/>
      <c r="E5" s="52"/>
      <c r="F5" s="58"/>
      <c r="G5" s="58"/>
      <c r="H5" s="58"/>
      <c r="I5" s="52"/>
    </row>
    <row r="6" spans="1:10" ht="77.099999999999994" customHeight="1">
      <c r="A6" s="60" t="s">
        <v>1226</v>
      </c>
      <c r="B6" s="59" t="s">
        <v>1293</v>
      </c>
      <c r="C6" s="59" t="s">
        <v>1294</v>
      </c>
      <c r="D6" s="59" t="s">
        <v>1295</v>
      </c>
      <c r="E6" s="59" t="s">
        <v>1296</v>
      </c>
      <c r="F6" s="59" t="s">
        <v>1297</v>
      </c>
      <c r="G6" s="59" t="s">
        <v>1298</v>
      </c>
      <c r="H6" s="59" t="s">
        <v>1299</v>
      </c>
      <c r="I6" s="59" t="s">
        <v>1300</v>
      </c>
      <c r="J6" s="59" t="s">
        <v>1302</v>
      </c>
    </row>
    <row r="7" spans="1:10" ht="26.1" customHeight="1">
      <c r="A7" s="436" t="s">
        <v>357</v>
      </c>
      <c r="B7" s="437"/>
      <c r="C7" s="437"/>
      <c r="D7" s="437"/>
      <c r="E7" s="437"/>
      <c r="F7" s="437"/>
      <c r="G7" s="437"/>
      <c r="H7" s="437"/>
      <c r="I7" s="437"/>
      <c r="J7" s="434">
        <f t="shared" ref="J7:J48" si="0">B7+C7+D7+E7+F7+G7+H7+I7</f>
        <v>0</v>
      </c>
    </row>
    <row r="8" spans="1:10" ht="26.1" customHeight="1">
      <c r="A8" s="436" t="s">
        <v>360</v>
      </c>
      <c r="B8" s="437"/>
      <c r="C8" s="437"/>
      <c r="D8" s="437"/>
      <c r="E8" s="437"/>
      <c r="F8" s="437"/>
      <c r="G8" s="437"/>
      <c r="H8" s="437"/>
      <c r="I8" s="437"/>
      <c r="J8" s="434">
        <f t="shared" si="0"/>
        <v>0</v>
      </c>
    </row>
    <row r="9" spans="1:10" ht="26.1" customHeight="1">
      <c r="A9" s="436" t="s">
        <v>368</v>
      </c>
      <c r="B9" s="437"/>
      <c r="C9" s="437"/>
      <c r="D9" s="437"/>
      <c r="E9" s="437"/>
      <c r="F9" s="437"/>
      <c r="G9" s="437"/>
      <c r="H9" s="437"/>
      <c r="I9" s="437"/>
      <c r="J9" s="434">
        <f t="shared" si="0"/>
        <v>0</v>
      </c>
    </row>
    <row r="10" spans="1:10" ht="26.1" customHeight="1">
      <c r="A10" s="436" t="s">
        <v>376</v>
      </c>
      <c r="B10" s="437"/>
      <c r="C10" s="437"/>
      <c r="D10" s="437"/>
      <c r="E10" s="437"/>
      <c r="F10" s="437"/>
      <c r="G10" s="437"/>
      <c r="H10" s="437"/>
      <c r="I10" s="437"/>
      <c r="J10" s="434">
        <f t="shared" si="0"/>
        <v>0</v>
      </c>
    </row>
    <row r="11" spans="1:10" ht="26.1" customHeight="1">
      <c r="A11" s="438" t="s">
        <v>1233</v>
      </c>
      <c r="B11" s="437"/>
      <c r="C11" s="437"/>
      <c r="D11" s="437"/>
      <c r="E11" s="437"/>
      <c r="F11" s="437"/>
      <c r="G11" s="437"/>
      <c r="H11" s="437"/>
      <c r="I11" s="437"/>
      <c r="J11" s="434">
        <f t="shared" si="0"/>
        <v>0</v>
      </c>
    </row>
    <row r="12" spans="1:10" ht="26.1" customHeight="1">
      <c r="A12" s="436" t="s">
        <v>407</v>
      </c>
      <c r="B12" s="437"/>
      <c r="C12" s="437"/>
      <c r="D12" s="437"/>
      <c r="E12" s="437"/>
      <c r="F12" s="437"/>
      <c r="G12" s="437"/>
      <c r="H12" s="437"/>
      <c r="I12" s="437"/>
      <c r="J12" s="434">
        <f t="shared" si="0"/>
        <v>0</v>
      </c>
    </row>
    <row r="13" spans="1:10" ht="26.1" customHeight="1">
      <c r="A13" s="436" t="s">
        <v>411</v>
      </c>
      <c r="B13" s="437"/>
      <c r="C13" s="437"/>
      <c r="D13" s="437"/>
      <c r="E13" s="437"/>
      <c r="F13" s="437"/>
      <c r="G13" s="437"/>
      <c r="H13" s="437"/>
      <c r="I13" s="437"/>
      <c r="J13" s="434">
        <f t="shared" si="0"/>
        <v>0</v>
      </c>
    </row>
    <row r="14" spans="1:10" ht="26.1" customHeight="1">
      <c r="A14" s="438" t="s">
        <v>413</v>
      </c>
      <c r="B14" s="437">
        <f>IIIC1!B14</f>
        <v>0</v>
      </c>
      <c r="C14" s="437">
        <f>IIIC1!D14</f>
        <v>0</v>
      </c>
      <c r="D14" s="437">
        <f>IIIC1!F14+IIIC1!J14+SSCS!F14</f>
        <v>0</v>
      </c>
      <c r="E14" s="437">
        <f>IIIC1!H14+SSCS!H14</f>
        <v>0</v>
      </c>
      <c r="F14" s="437">
        <f>IIIC1!L14+IIIC1!N14</f>
        <v>0</v>
      </c>
      <c r="G14" s="437">
        <f>IIIC1!P14+IIIC1!R14+SSCS!P14</f>
        <v>0</v>
      </c>
      <c r="H14" s="437">
        <f>IIIC1!T14</f>
        <v>0</v>
      </c>
      <c r="I14" s="437">
        <f>IIIC1!X14</f>
        <v>0</v>
      </c>
      <c r="J14" s="434">
        <f t="shared" si="0"/>
        <v>0</v>
      </c>
    </row>
    <row r="15" spans="1:10" ht="26.1" customHeight="1">
      <c r="A15" s="436" t="s">
        <v>1234</v>
      </c>
      <c r="B15" s="437">
        <f>IIIC1!B15</f>
        <v>0</v>
      </c>
      <c r="C15" s="437">
        <f>IIIC1!D15</f>
        <v>0</v>
      </c>
      <c r="D15" s="437">
        <f>IIIC1!F15+IIIC1!J15</f>
        <v>0</v>
      </c>
      <c r="E15" s="437">
        <f>IIIC1!H15</f>
        <v>0</v>
      </c>
      <c r="F15" s="437">
        <f>IIIC1!L15+IIIC1!N15</f>
        <v>0</v>
      </c>
      <c r="G15" s="437">
        <f>IIIC1!P15+IIIC1!R15</f>
        <v>0</v>
      </c>
      <c r="H15" s="437">
        <f>IIIC1!T15</f>
        <v>0</v>
      </c>
      <c r="I15" s="437">
        <f>IIIC1!X15</f>
        <v>0</v>
      </c>
      <c r="J15" s="434">
        <f t="shared" si="0"/>
        <v>0</v>
      </c>
    </row>
    <row r="16" spans="1:10" ht="26.1" customHeight="1">
      <c r="A16" s="436" t="s">
        <v>1235</v>
      </c>
      <c r="B16" s="437"/>
      <c r="C16" s="437"/>
      <c r="D16" s="437"/>
      <c r="E16" s="437"/>
      <c r="F16" s="437"/>
      <c r="G16" s="437"/>
      <c r="H16" s="437"/>
      <c r="I16" s="437"/>
      <c r="J16" s="434">
        <f t="shared" si="0"/>
        <v>0</v>
      </c>
    </row>
    <row r="17" spans="1:10" ht="26.1" customHeight="1">
      <c r="A17" s="436" t="s">
        <v>480</v>
      </c>
      <c r="B17" s="437"/>
      <c r="C17" s="437"/>
      <c r="D17" s="437"/>
      <c r="E17" s="437"/>
      <c r="F17" s="437"/>
      <c r="G17" s="437"/>
      <c r="H17" s="437"/>
      <c r="I17" s="437"/>
      <c r="J17" s="434">
        <f t="shared" si="0"/>
        <v>0</v>
      </c>
    </row>
    <row r="18" spans="1:10" ht="26.1" customHeight="1">
      <c r="A18" s="436" t="s">
        <v>504</v>
      </c>
      <c r="B18" s="437"/>
      <c r="C18" s="437"/>
      <c r="D18" s="437"/>
      <c r="E18" s="437"/>
      <c r="F18" s="437"/>
      <c r="G18" s="437"/>
      <c r="H18" s="437"/>
      <c r="I18" s="437"/>
      <c r="J18" s="434">
        <f t="shared" si="0"/>
        <v>0</v>
      </c>
    </row>
    <row r="19" spans="1:10" ht="26.1" customHeight="1">
      <c r="A19" s="436" t="s">
        <v>1236</v>
      </c>
      <c r="B19" s="437">
        <f>IIIC1!B19</f>
        <v>0</v>
      </c>
      <c r="C19" s="437">
        <f>IIIC1!D19</f>
        <v>0</v>
      </c>
      <c r="D19" s="437">
        <f>IIIC1!F19+IIIC1!J19</f>
        <v>0</v>
      </c>
      <c r="E19" s="437">
        <f>IIIC1!H19</f>
        <v>0</v>
      </c>
      <c r="F19" s="437">
        <f>IIIC1!L19+IIIC1!N19</f>
        <v>0</v>
      </c>
      <c r="G19" s="437">
        <f>IIIC1!P19+IIIC1!R19</f>
        <v>0</v>
      </c>
      <c r="H19" s="437">
        <f>IIIC1!T19</f>
        <v>0</v>
      </c>
      <c r="I19" s="437">
        <f>IIIC1!X19</f>
        <v>0</v>
      </c>
      <c r="J19" s="434">
        <f t="shared" si="0"/>
        <v>0</v>
      </c>
    </row>
    <row r="20" spans="1:10" ht="26.1" customHeight="1">
      <c r="A20" s="436" t="s">
        <v>509</v>
      </c>
      <c r="B20" s="437"/>
      <c r="C20" s="437"/>
      <c r="D20" s="437"/>
      <c r="E20" s="437"/>
      <c r="F20" s="437"/>
      <c r="G20" s="437"/>
      <c r="H20" s="437"/>
      <c r="I20" s="437"/>
      <c r="J20" s="434">
        <f t="shared" si="0"/>
        <v>0</v>
      </c>
    </row>
    <row r="21" spans="1:10" ht="26.1" customHeight="1">
      <c r="A21" s="436" t="s">
        <v>1237</v>
      </c>
      <c r="B21" s="437"/>
      <c r="C21" s="437"/>
      <c r="D21" s="437"/>
      <c r="E21" s="437"/>
      <c r="F21" s="437"/>
      <c r="G21" s="437"/>
      <c r="H21" s="437"/>
      <c r="I21" s="437"/>
      <c r="J21" s="434">
        <f t="shared" si="0"/>
        <v>0</v>
      </c>
    </row>
    <row r="22" spans="1:10" ht="26.1" customHeight="1">
      <c r="A22" s="436" t="s">
        <v>1238</v>
      </c>
      <c r="B22" s="437"/>
      <c r="C22" s="437"/>
      <c r="D22" s="437"/>
      <c r="E22" s="437"/>
      <c r="F22" s="437"/>
      <c r="G22" s="437"/>
      <c r="H22" s="437"/>
      <c r="I22" s="437"/>
      <c r="J22" s="434">
        <f t="shared" si="0"/>
        <v>0</v>
      </c>
    </row>
    <row r="23" spans="1:10" ht="26.1" customHeight="1">
      <c r="A23" s="436" t="s">
        <v>1239</v>
      </c>
      <c r="B23" s="437"/>
      <c r="C23" s="437"/>
      <c r="D23" s="437"/>
      <c r="E23" s="437"/>
      <c r="F23" s="437"/>
      <c r="G23" s="437"/>
      <c r="H23" s="437"/>
      <c r="I23" s="437"/>
      <c r="J23" s="434">
        <f t="shared" si="0"/>
        <v>0</v>
      </c>
    </row>
    <row r="24" spans="1:10" ht="26.1" customHeight="1">
      <c r="A24" s="436" t="s">
        <v>1240</v>
      </c>
      <c r="B24" s="437"/>
      <c r="C24" s="437"/>
      <c r="D24" s="437"/>
      <c r="E24" s="437"/>
      <c r="F24" s="437"/>
      <c r="G24" s="437"/>
      <c r="H24" s="437"/>
      <c r="I24" s="437"/>
      <c r="J24" s="434">
        <f t="shared" si="0"/>
        <v>0</v>
      </c>
    </row>
    <row r="25" spans="1:10" ht="26.1" customHeight="1">
      <c r="A25" s="436" t="s">
        <v>574</v>
      </c>
      <c r="B25" s="437"/>
      <c r="C25" s="437"/>
      <c r="D25" s="437"/>
      <c r="E25" s="437"/>
      <c r="F25" s="437"/>
      <c r="G25" s="437"/>
      <c r="H25" s="437"/>
      <c r="I25" s="437"/>
      <c r="J25" s="434">
        <f t="shared" si="0"/>
        <v>0</v>
      </c>
    </row>
    <row r="26" spans="1:10" ht="26.1" customHeight="1">
      <c r="A26" s="436" t="s">
        <v>578</v>
      </c>
      <c r="B26" s="437"/>
      <c r="C26" s="437"/>
      <c r="D26" s="437"/>
      <c r="E26" s="437"/>
      <c r="F26" s="437"/>
      <c r="G26" s="437"/>
      <c r="H26" s="437"/>
      <c r="I26" s="437"/>
      <c r="J26" s="434">
        <f t="shared" si="0"/>
        <v>0</v>
      </c>
    </row>
    <row r="27" spans="1:10" ht="26.1" customHeight="1">
      <c r="A27" s="436" t="s">
        <v>799</v>
      </c>
      <c r="B27" s="437"/>
      <c r="C27" s="437"/>
      <c r="D27" s="437"/>
      <c r="E27" s="437"/>
      <c r="F27" s="437"/>
      <c r="G27" s="437"/>
      <c r="H27" s="437"/>
      <c r="I27" s="437"/>
      <c r="J27" s="434">
        <f t="shared" si="0"/>
        <v>0</v>
      </c>
    </row>
    <row r="28" spans="1:10" ht="26.1" customHeight="1">
      <c r="A28" s="436" t="s">
        <v>584</v>
      </c>
      <c r="B28" s="437"/>
      <c r="C28" s="437"/>
      <c r="D28" s="437"/>
      <c r="E28" s="437"/>
      <c r="F28" s="437"/>
      <c r="G28" s="437"/>
      <c r="H28" s="437"/>
      <c r="I28" s="437"/>
      <c r="J28" s="434">
        <f t="shared" si="0"/>
        <v>0</v>
      </c>
    </row>
    <row r="29" spans="1:10" ht="26.1" customHeight="1">
      <c r="A29" s="436" t="s">
        <v>1241</v>
      </c>
      <c r="B29" s="437"/>
      <c r="C29" s="437"/>
      <c r="D29" s="437"/>
      <c r="E29" s="437"/>
      <c r="F29" s="437"/>
      <c r="G29" s="437"/>
      <c r="H29" s="437"/>
      <c r="I29" s="437"/>
      <c r="J29" s="434">
        <f t="shared" si="0"/>
        <v>0</v>
      </c>
    </row>
    <row r="30" spans="1:10" ht="26.1" customHeight="1">
      <c r="A30" s="436" t="s">
        <v>592</v>
      </c>
      <c r="B30" s="437"/>
      <c r="C30" s="437"/>
      <c r="D30" s="437"/>
      <c r="E30" s="437"/>
      <c r="F30" s="437"/>
      <c r="G30" s="437"/>
      <c r="H30" s="437"/>
      <c r="I30" s="437"/>
      <c r="J30" s="434">
        <f t="shared" si="0"/>
        <v>0</v>
      </c>
    </row>
    <row r="31" spans="1:10" ht="26.1" customHeight="1">
      <c r="A31" s="436" t="s">
        <v>1100</v>
      </c>
      <c r="B31" s="437"/>
      <c r="C31" s="437"/>
      <c r="D31" s="437"/>
      <c r="E31" s="437"/>
      <c r="F31" s="437"/>
      <c r="G31" s="437"/>
      <c r="H31" s="437"/>
      <c r="I31" s="437"/>
      <c r="J31" s="434">
        <f t="shared" si="0"/>
        <v>0</v>
      </c>
    </row>
    <row r="32" spans="1:10" ht="26.1" customHeight="1">
      <c r="A32" s="436" t="s">
        <v>750</v>
      </c>
      <c r="B32" s="437"/>
      <c r="C32" s="437"/>
      <c r="D32" s="437"/>
      <c r="E32" s="437"/>
      <c r="F32" s="437"/>
      <c r="G32" s="437"/>
      <c r="H32" s="437"/>
      <c r="I32" s="437"/>
      <c r="J32" s="434">
        <f t="shared" si="0"/>
        <v>0</v>
      </c>
    </row>
    <row r="33" spans="1:10" ht="26.1" customHeight="1">
      <c r="A33" s="436" t="s">
        <v>1242</v>
      </c>
      <c r="B33" s="437"/>
      <c r="C33" s="437"/>
      <c r="D33" s="437"/>
      <c r="E33" s="437"/>
      <c r="F33" s="437"/>
      <c r="G33" s="437"/>
      <c r="H33" s="437"/>
      <c r="I33" s="437"/>
      <c r="J33" s="434">
        <f t="shared" si="0"/>
        <v>0</v>
      </c>
    </row>
    <row r="34" spans="1:10" ht="26.1" customHeight="1">
      <c r="A34" s="436" t="s">
        <v>767</v>
      </c>
      <c r="B34" s="437"/>
      <c r="C34" s="437"/>
      <c r="D34" s="437"/>
      <c r="E34" s="437"/>
      <c r="F34" s="437"/>
      <c r="G34" s="437"/>
      <c r="H34" s="437"/>
      <c r="I34" s="437"/>
      <c r="J34" s="434">
        <f t="shared" si="0"/>
        <v>0</v>
      </c>
    </row>
    <row r="35" spans="1:10" ht="26.1" customHeight="1">
      <c r="A35" s="436" t="s">
        <v>771</v>
      </c>
      <c r="B35" s="437"/>
      <c r="C35" s="437"/>
      <c r="D35" s="437"/>
      <c r="E35" s="437"/>
      <c r="F35" s="437"/>
      <c r="G35" s="437"/>
      <c r="H35" s="437"/>
      <c r="I35" s="437"/>
      <c r="J35" s="434">
        <f t="shared" si="0"/>
        <v>0</v>
      </c>
    </row>
    <row r="36" spans="1:10" ht="26.1" customHeight="1">
      <c r="A36" s="436" t="s">
        <v>773</v>
      </c>
      <c r="B36" s="437"/>
      <c r="C36" s="437"/>
      <c r="D36" s="437"/>
      <c r="E36" s="437"/>
      <c r="F36" s="437"/>
      <c r="G36" s="437"/>
      <c r="H36" s="437"/>
      <c r="I36" s="437"/>
      <c r="J36" s="434">
        <f t="shared" si="0"/>
        <v>0</v>
      </c>
    </row>
    <row r="37" spans="1:10" ht="26.1" customHeight="1">
      <c r="A37" s="436" t="s">
        <v>1243</v>
      </c>
      <c r="B37" s="437"/>
      <c r="C37" s="437"/>
      <c r="D37" s="437"/>
      <c r="E37" s="437"/>
      <c r="F37" s="437"/>
      <c r="G37" s="437"/>
      <c r="H37" s="437"/>
      <c r="I37" s="437"/>
      <c r="J37" s="434">
        <f t="shared" si="0"/>
        <v>0</v>
      </c>
    </row>
    <row r="38" spans="1:10" ht="26.1" customHeight="1">
      <c r="A38" s="436" t="s">
        <v>1244</v>
      </c>
      <c r="B38" s="437"/>
      <c r="C38" s="437"/>
      <c r="D38" s="437"/>
      <c r="E38" s="437"/>
      <c r="F38" s="437"/>
      <c r="G38" s="437"/>
      <c r="H38" s="437"/>
      <c r="I38" s="437"/>
      <c r="J38" s="434">
        <f t="shared" si="0"/>
        <v>0</v>
      </c>
    </row>
    <row r="39" spans="1:10" ht="26.1" customHeight="1">
      <c r="A39" s="439" t="s">
        <v>844</v>
      </c>
      <c r="B39" s="440"/>
      <c r="C39" s="440"/>
      <c r="D39" s="440"/>
      <c r="E39" s="440"/>
      <c r="F39" s="440"/>
      <c r="G39" s="440"/>
      <c r="H39" s="440"/>
      <c r="I39" s="440"/>
      <c r="J39" s="434">
        <f t="shared" si="0"/>
        <v>0</v>
      </c>
    </row>
    <row r="40" spans="1:10" ht="26.1" customHeight="1">
      <c r="A40" s="439" t="s">
        <v>849</v>
      </c>
      <c r="B40" s="440"/>
      <c r="C40" s="440"/>
      <c r="D40" s="440"/>
      <c r="E40" s="440"/>
      <c r="F40" s="440"/>
      <c r="G40" s="440"/>
      <c r="H40" s="440"/>
      <c r="I40" s="440"/>
      <c r="J40" s="434">
        <f t="shared" si="0"/>
        <v>0</v>
      </c>
    </row>
    <row r="41" spans="1:10" ht="26.1" customHeight="1">
      <c r="A41" s="439" t="s">
        <v>859</v>
      </c>
      <c r="B41" s="440"/>
      <c r="C41" s="440"/>
      <c r="D41" s="440"/>
      <c r="E41" s="440"/>
      <c r="F41" s="440"/>
      <c r="G41" s="440"/>
      <c r="H41" s="440"/>
      <c r="I41" s="440"/>
      <c r="J41" s="434">
        <f t="shared" si="0"/>
        <v>0</v>
      </c>
    </row>
    <row r="42" spans="1:10" ht="26.1" customHeight="1">
      <c r="A42" s="439" t="s">
        <v>871</v>
      </c>
      <c r="B42" s="440"/>
      <c r="C42" s="440"/>
      <c r="D42" s="440"/>
      <c r="E42" s="440"/>
      <c r="F42" s="440"/>
      <c r="G42" s="440"/>
      <c r="H42" s="440"/>
      <c r="I42" s="440"/>
      <c r="J42" s="434">
        <f t="shared" si="0"/>
        <v>0</v>
      </c>
    </row>
    <row r="43" spans="1:10" ht="26.1" customHeight="1">
      <c r="A43" s="439" t="s">
        <v>1245</v>
      </c>
      <c r="B43" s="440"/>
      <c r="C43" s="440"/>
      <c r="D43" s="440"/>
      <c r="E43" s="440"/>
      <c r="F43" s="440"/>
      <c r="G43" s="440"/>
      <c r="H43" s="440"/>
      <c r="I43" s="440"/>
      <c r="J43" s="434">
        <f t="shared" si="0"/>
        <v>0</v>
      </c>
    </row>
    <row r="44" spans="1:10" ht="26.1" customHeight="1">
      <c r="A44" s="439" t="s">
        <v>1246</v>
      </c>
      <c r="B44" s="440"/>
      <c r="C44" s="440"/>
      <c r="D44" s="440"/>
      <c r="E44" s="440"/>
      <c r="F44" s="440"/>
      <c r="G44" s="440"/>
      <c r="H44" s="440"/>
      <c r="I44" s="440"/>
      <c r="J44" s="434">
        <f t="shared" si="0"/>
        <v>0</v>
      </c>
    </row>
    <row r="45" spans="1:10" ht="26.1" customHeight="1">
      <c r="A45" s="439" t="s">
        <v>1247</v>
      </c>
      <c r="B45" s="440"/>
      <c r="C45" s="440"/>
      <c r="D45" s="440"/>
      <c r="E45" s="440"/>
      <c r="F45" s="440"/>
      <c r="G45" s="440"/>
      <c r="H45" s="440"/>
      <c r="I45" s="440"/>
      <c r="J45" s="434">
        <f t="shared" si="0"/>
        <v>0</v>
      </c>
    </row>
    <row r="46" spans="1:10" ht="26.1" customHeight="1">
      <c r="A46" s="439" t="s">
        <v>902</v>
      </c>
      <c r="B46" s="440"/>
      <c r="C46" s="440"/>
      <c r="D46" s="440"/>
      <c r="E46" s="440"/>
      <c r="F46" s="440"/>
      <c r="G46" s="440"/>
      <c r="H46" s="440"/>
      <c r="I46" s="440"/>
      <c r="J46" s="434">
        <f t="shared" si="0"/>
        <v>0</v>
      </c>
    </row>
    <row r="47" spans="1:10" ht="26.1" customHeight="1">
      <c r="A47" s="439" t="s">
        <v>1248</v>
      </c>
      <c r="B47" s="440"/>
      <c r="C47" s="440"/>
      <c r="D47" s="440"/>
      <c r="E47" s="440"/>
      <c r="F47" s="440"/>
      <c r="G47" s="440"/>
      <c r="H47" s="440"/>
      <c r="I47" s="440"/>
      <c r="J47" s="434">
        <f t="shared" si="0"/>
        <v>0</v>
      </c>
    </row>
    <row r="48" spans="1:10" ht="26.1" customHeight="1">
      <c r="A48" s="439" t="s">
        <v>917</v>
      </c>
      <c r="B48" s="440"/>
      <c r="C48" s="440"/>
      <c r="D48" s="440"/>
      <c r="E48" s="440"/>
      <c r="F48" s="440"/>
      <c r="G48" s="440"/>
      <c r="H48" s="440"/>
      <c r="I48" s="440"/>
      <c r="J48" s="434">
        <f t="shared" si="0"/>
        <v>0</v>
      </c>
    </row>
    <row r="49" spans="1:10" ht="26.1" customHeight="1">
      <c r="A49" s="415" t="s">
        <v>1101</v>
      </c>
      <c r="B49" s="435">
        <f t="shared" ref="B49:J49" si="1">+SUM(B7:B48)</f>
        <v>0</v>
      </c>
      <c r="C49" s="435">
        <f t="shared" si="1"/>
        <v>0</v>
      </c>
      <c r="D49" s="435">
        <f t="shared" si="1"/>
        <v>0</v>
      </c>
      <c r="E49" s="435">
        <f t="shared" si="1"/>
        <v>0</v>
      </c>
      <c r="F49" s="435">
        <f t="shared" si="1"/>
        <v>0</v>
      </c>
      <c r="G49" s="435">
        <f t="shared" si="1"/>
        <v>0</v>
      </c>
      <c r="H49" s="435">
        <f t="shared" si="1"/>
        <v>0</v>
      </c>
      <c r="I49" s="435">
        <f t="shared" si="1"/>
        <v>0</v>
      </c>
      <c r="J49" s="435">
        <f t="shared" si="1"/>
        <v>0</v>
      </c>
    </row>
    <row r="50" spans="1:10">
      <c r="A50" s="16"/>
      <c r="B50" s="42"/>
      <c r="C50" s="42"/>
      <c r="D50" s="42"/>
      <c r="E50" s="42"/>
      <c r="F50" s="42"/>
      <c r="G50" s="42"/>
      <c r="H50" s="42"/>
      <c r="I50" s="42"/>
    </row>
    <row r="51" spans="1:10">
      <c r="A51" s="16"/>
      <c r="B51" s="16"/>
      <c r="C51" s="16"/>
      <c r="D51" s="16"/>
      <c r="E51" s="16"/>
      <c r="F51" s="16"/>
      <c r="G51" s="16"/>
    </row>
    <row r="52" spans="1:10">
      <c r="A52" s="175" t="s">
        <v>1308</v>
      </c>
      <c r="B52" s="16"/>
      <c r="C52" s="16"/>
      <c r="D52" s="16"/>
      <c r="E52" s="16"/>
      <c r="F52" s="16"/>
      <c r="G52" s="16"/>
    </row>
    <row r="53" spans="1:10">
      <c r="A53" s="174" t="s">
        <v>1309</v>
      </c>
      <c r="B53" s="16"/>
      <c r="C53" s="16"/>
      <c r="D53" s="16"/>
      <c r="E53" s="16"/>
      <c r="F53" s="16"/>
      <c r="G53" s="16"/>
    </row>
    <row r="54" spans="1:10">
      <c r="A54" s="16"/>
      <c r="B54" s="16"/>
      <c r="C54" s="16"/>
      <c r="D54" s="16"/>
      <c r="E54" s="16"/>
      <c r="F54" s="16"/>
      <c r="G54" s="16"/>
    </row>
    <row r="55" spans="1:10">
      <c r="A55" s="16"/>
      <c r="B55" s="16"/>
      <c r="C55" s="16"/>
      <c r="D55" s="16"/>
      <c r="E55" s="16"/>
      <c r="F55" s="16"/>
      <c r="G55" s="16"/>
    </row>
    <row r="56" spans="1:10">
      <c r="A56" s="16"/>
      <c r="B56" s="16"/>
      <c r="C56" s="16"/>
      <c r="D56" s="16"/>
      <c r="E56" s="16"/>
      <c r="F56" s="16"/>
      <c r="G56" s="16"/>
    </row>
    <row r="57" spans="1:10">
      <c r="A57" s="16"/>
      <c r="B57" s="16"/>
      <c r="C57" s="16"/>
      <c r="D57" s="16"/>
      <c r="E57" s="16"/>
      <c r="F57" s="16"/>
      <c r="G57" s="16"/>
    </row>
    <row r="58" spans="1:10">
      <c r="A58" s="16"/>
      <c r="B58" s="16"/>
      <c r="C58" s="16"/>
      <c r="D58" s="16"/>
      <c r="E58" s="16"/>
      <c r="F58" s="16"/>
      <c r="G58" s="16"/>
    </row>
    <row r="59" spans="1:10">
      <c r="A59" s="16"/>
      <c r="B59" s="16"/>
      <c r="C59" s="16"/>
      <c r="D59" s="16"/>
      <c r="E59" s="16"/>
      <c r="F59" s="16"/>
      <c r="G59" s="16"/>
    </row>
    <row r="60" spans="1:10">
      <c r="A60" s="16"/>
      <c r="B60" s="16"/>
      <c r="C60" s="16"/>
      <c r="D60" s="16"/>
      <c r="E60" s="16"/>
      <c r="F60" s="16"/>
      <c r="G60" s="16"/>
    </row>
    <row r="61" spans="1:10">
      <c r="A61" s="16"/>
      <c r="B61" s="16"/>
      <c r="C61" s="16"/>
      <c r="D61" s="16"/>
      <c r="E61" s="16"/>
      <c r="F61" s="16"/>
      <c r="G61" s="16"/>
    </row>
    <row r="62" spans="1:10">
      <c r="A62" s="16"/>
      <c r="B62" s="16"/>
      <c r="C62" s="16"/>
      <c r="D62" s="16"/>
      <c r="E62" s="16"/>
      <c r="F62" s="16"/>
      <c r="G62" s="16"/>
    </row>
    <row r="63" spans="1:10">
      <c r="A63" s="16"/>
      <c r="B63" s="16"/>
      <c r="C63" s="16"/>
      <c r="D63" s="16"/>
      <c r="E63" s="16"/>
      <c r="F63" s="16"/>
      <c r="G63" s="16"/>
    </row>
    <row r="64" spans="1:10">
      <c r="A64" s="16"/>
      <c r="B64" s="16"/>
      <c r="C64" s="16"/>
      <c r="D64" s="16"/>
      <c r="E64" s="16"/>
      <c r="F64" s="16"/>
      <c r="G64" s="16"/>
    </row>
    <row r="65" spans="1:7">
      <c r="A65" s="16"/>
      <c r="B65" s="16"/>
      <c r="C65" s="16"/>
      <c r="D65" s="16"/>
      <c r="E65" s="16"/>
      <c r="F65" s="16"/>
      <c r="G65" s="16"/>
    </row>
    <row r="66" spans="1:7">
      <c r="A66" s="16"/>
      <c r="B66" s="16"/>
      <c r="C66" s="16"/>
      <c r="D66" s="16"/>
      <c r="E66" s="16"/>
      <c r="F66" s="16"/>
      <c r="G66" s="16"/>
    </row>
    <row r="67" spans="1:7">
      <c r="A67" s="16"/>
      <c r="B67" s="16"/>
      <c r="C67" s="16"/>
      <c r="D67" s="16"/>
      <c r="E67" s="16"/>
      <c r="F67" s="16"/>
      <c r="G67" s="16"/>
    </row>
    <row r="68" spans="1:7">
      <c r="A68" s="16"/>
      <c r="B68" s="16"/>
      <c r="C68" s="16"/>
      <c r="D68" s="16"/>
      <c r="E68" s="16"/>
      <c r="F68" s="16"/>
      <c r="G68" s="16"/>
    </row>
    <row r="69" spans="1:7">
      <c r="A69" s="16"/>
      <c r="B69" s="16"/>
      <c r="C69" s="16"/>
      <c r="D69" s="16"/>
      <c r="E69" s="16"/>
      <c r="F69" s="16"/>
      <c r="G69" s="16"/>
    </row>
    <row r="70" spans="1:7">
      <c r="A70" s="16"/>
      <c r="B70" s="16"/>
      <c r="C70" s="16"/>
      <c r="D70" s="16"/>
      <c r="E70" s="16"/>
      <c r="F70" s="16"/>
      <c r="G70" s="16"/>
    </row>
    <row r="71" spans="1:7">
      <c r="A71" s="16"/>
      <c r="B71" s="16"/>
      <c r="C71" s="16"/>
      <c r="D71" s="16"/>
      <c r="E71" s="16"/>
      <c r="F71" s="16"/>
      <c r="G71" s="16"/>
    </row>
    <row r="72" spans="1:7">
      <c r="A72" s="16"/>
      <c r="B72" s="16"/>
      <c r="C72" s="16"/>
      <c r="D72" s="16"/>
      <c r="E72" s="16"/>
      <c r="F72" s="16"/>
      <c r="G72" s="16"/>
    </row>
    <row r="73" spans="1:7">
      <c r="A73" s="16"/>
      <c r="B73" s="16"/>
      <c r="C73" s="16"/>
      <c r="D73" s="16"/>
      <c r="E73" s="16"/>
      <c r="F73" s="16"/>
      <c r="G73" s="16"/>
    </row>
    <row r="74" spans="1:7">
      <c r="A74" s="16"/>
      <c r="B74" s="16"/>
      <c r="C74" s="16"/>
      <c r="D74" s="16"/>
      <c r="E74" s="16"/>
      <c r="F74" s="16"/>
      <c r="G74" s="16"/>
    </row>
    <row r="75" spans="1:7">
      <c r="A75" s="16"/>
      <c r="B75" s="16"/>
      <c r="C75" s="16"/>
      <c r="D75" s="16"/>
      <c r="E75" s="16"/>
      <c r="F75" s="16"/>
      <c r="G75" s="16"/>
    </row>
    <row r="76" spans="1:7">
      <c r="A76" s="16"/>
      <c r="B76" s="16"/>
      <c r="C76" s="16"/>
      <c r="D76" s="16"/>
      <c r="E76" s="16"/>
      <c r="F76" s="16"/>
      <c r="G76" s="16"/>
    </row>
    <row r="77" spans="1:7">
      <c r="A77" s="16"/>
      <c r="B77" s="16"/>
      <c r="C77" s="16"/>
      <c r="D77" s="16"/>
      <c r="E77" s="16"/>
      <c r="F77" s="16"/>
      <c r="G77" s="16"/>
    </row>
    <row r="78" spans="1:7">
      <c r="A78" s="16"/>
      <c r="B78" s="16"/>
      <c r="C78" s="16"/>
      <c r="D78" s="16"/>
      <c r="E78" s="16"/>
      <c r="F78" s="16"/>
      <c r="G78" s="16"/>
    </row>
  </sheetData>
  <sheetProtection password="C3C4" sheet="1" objects="1" scenarios="1"/>
  <conditionalFormatting sqref="D1">
    <cfRule type="containsText" dxfId="4" priority="1" operator="containsText" text="Errors">
      <formula>NOT(ISERROR(SEARCH("Errors",D1)))</formula>
    </cfRule>
  </conditionalFormatting>
  <dataValidations count="3">
    <dataValidation type="list" showInputMessage="1" showErrorMessage="1" sqref="A2" xr:uid="{4A110AD8-B7A3-4C65-A697-472A528C2D44}">
      <formula1>CAU</formula1>
    </dataValidation>
    <dataValidation type="whole" allowBlank="1" showInputMessage="1" showErrorMessage="1" errorTitle="Data Validation" error="Please enter a whole number between 0 and 2147483647." sqref="B7:I48" xr:uid="{365A2ADF-70C5-47E0-B758-DC7AD8C9CB48}">
      <formula1>0</formula1>
      <formula2>2147483647</formula2>
    </dataValidation>
    <dataValidation type="whole" allowBlank="1" showInputMessage="1" showErrorMessage="1" errorTitle="Data Validation" error="Please enter a whole number between 0 and 2147483647." sqref="J7:J48 B49:J49" xr:uid="{E8DEFAE3-4DD3-42BF-9AFC-D86A79C9AAB1}">
      <formula1>0</formula1>
      <formula2>10000000000</formula2>
    </dataValidation>
  </dataValidations>
  <pageMargins left="0.7" right="0.7" top="0.75" bottom="0.75" header="0.3" footer="0.3"/>
  <ignoredErrors>
    <ignoredError sqref="B15:I15 B19:I19 B14:C14 H14:I14 F14 D14:E14 G14" unlockedFormula="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5CC8-CFAE-4D53-BD9B-DDAF934D9460}">
  <sheetPr codeName="Sheet36"/>
  <dimension ref="A1:J78"/>
  <sheetViews>
    <sheetView workbookViewId="0">
      <selection activeCell="C9" sqref="C9"/>
    </sheetView>
  </sheetViews>
  <sheetFormatPr defaultColWidth="8.88671875" defaultRowHeight="13.2"/>
  <cols>
    <col min="1" max="1" width="30.6640625" style="2" customWidth="1"/>
    <col min="2" max="9" width="15.6640625" style="2" customWidth="1"/>
    <col min="10" max="10" width="20.6640625" style="2" customWidth="1"/>
    <col min="11" max="16384" width="8.88671875" style="2"/>
  </cols>
  <sheetData>
    <row r="1" spans="1:10" ht="13.8" thickBot="1">
      <c r="A1" s="61" t="s">
        <v>1291</v>
      </c>
      <c r="B1" s="62"/>
      <c r="D1" s="52" t="str">
        <f>IF('Compliance Issues'!H2="x","Errors exist, see the Compliance Issues tab.","")</f>
        <v/>
      </c>
      <c r="E1" s="52"/>
      <c r="F1" s="52"/>
      <c r="G1" s="52"/>
      <c r="H1" s="52"/>
      <c r="I1" s="52"/>
    </row>
    <row r="2" spans="1:10" ht="16.2" thickBot="1">
      <c r="A2" s="7">
        <f>IIIB!A2</f>
        <v>0</v>
      </c>
      <c r="B2" s="118" t="str">
        <f>IIIB!C2</f>
        <v>January 2021</v>
      </c>
      <c r="D2" s="67" t="str">
        <f>LOOKUP(B2,'Addl Info'!A21:A34,'Addl Info'!B21:B34)</f>
        <v>01-2021 - 12-2021</v>
      </c>
      <c r="E2" s="53" t="e">
        <f>'Overall Total (2)'!I2+'Overall Total (2)'!I4</f>
        <v>#N/A</v>
      </c>
      <c r="F2" s="52"/>
      <c r="H2" s="54"/>
    </row>
    <row r="3" spans="1:10">
      <c r="A3" s="52"/>
      <c r="B3" s="56"/>
      <c r="C3" s="56"/>
      <c r="D3" s="69" t="s">
        <v>1225</v>
      </c>
      <c r="E3" s="55" t="e">
        <f>'Overall Total (2)'!I3+'Overall Total (2)'!I5</f>
        <v>#N/A</v>
      </c>
      <c r="F3" s="56"/>
      <c r="G3" s="56"/>
      <c r="H3" s="56"/>
      <c r="I3" s="52"/>
    </row>
    <row r="4" spans="1:10">
      <c r="A4" s="52"/>
      <c r="B4" s="56"/>
      <c r="C4" s="56"/>
      <c r="D4" s="52"/>
      <c r="E4" s="52"/>
      <c r="F4" s="56"/>
      <c r="G4" s="56"/>
      <c r="H4" s="56"/>
      <c r="I4" s="52"/>
    </row>
    <row r="5" spans="1:10">
      <c r="A5" s="57"/>
      <c r="B5" s="58"/>
      <c r="C5" s="58"/>
      <c r="D5" s="52"/>
      <c r="E5" s="52"/>
      <c r="F5" s="58"/>
      <c r="G5" s="58"/>
      <c r="H5" s="58"/>
      <c r="I5" s="52"/>
    </row>
    <row r="6" spans="1:10" ht="77.099999999999994" customHeight="1">
      <c r="A6" s="60" t="s">
        <v>1226</v>
      </c>
      <c r="B6" s="59" t="s">
        <v>1293</v>
      </c>
      <c r="C6" s="59" t="s">
        <v>1294</v>
      </c>
      <c r="D6" s="59" t="s">
        <v>1295</v>
      </c>
      <c r="E6" s="59" t="s">
        <v>1296</v>
      </c>
      <c r="F6" s="59" t="s">
        <v>1297</v>
      </c>
      <c r="G6" s="59" t="s">
        <v>1298</v>
      </c>
      <c r="H6" s="59" t="s">
        <v>1299</v>
      </c>
      <c r="I6" s="59" t="s">
        <v>1300</v>
      </c>
      <c r="J6" s="59" t="s">
        <v>1302</v>
      </c>
    </row>
    <row r="7" spans="1:10" ht="26.1" customHeight="1">
      <c r="A7" s="436" t="s">
        <v>357</v>
      </c>
      <c r="B7" s="437"/>
      <c r="C7" s="437"/>
      <c r="D7" s="437"/>
      <c r="E7" s="437"/>
      <c r="F7" s="437"/>
      <c r="G7" s="437"/>
      <c r="H7" s="437"/>
      <c r="I7" s="437"/>
      <c r="J7" s="434">
        <f t="shared" ref="J7:J48" si="0">B7+C7+D7+E7+F7+G7+H7+I7</f>
        <v>0</v>
      </c>
    </row>
    <row r="8" spans="1:10" ht="26.1" customHeight="1">
      <c r="A8" s="436" t="s">
        <v>360</v>
      </c>
      <c r="B8" s="437"/>
      <c r="C8" s="437"/>
      <c r="D8" s="437"/>
      <c r="E8" s="437"/>
      <c r="F8" s="437"/>
      <c r="G8" s="437"/>
      <c r="H8" s="437"/>
      <c r="I8" s="437"/>
      <c r="J8" s="434">
        <f t="shared" si="0"/>
        <v>0</v>
      </c>
    </row>
    <row r="9" spans="1:10" ht="26.1" customHeight="1">
      <c r="A9" s="436" t="s">
        <v>368</v>
      </c>
      <c r="B9" s="437"/>
      <c r="C9" s="437"/>
      <c r="D9" s="437"/>
      <c r="E9" s="437"/>
      <c r="F9" s="437"/>
      <c r="G9" s="437"/>
      <c r="H9" s="437"/>
      <c r="I9" s="437"/>
      <c r="J9" s="434">
        <f t="shared" si="0"/>
        <v>0</v>
      </c>
    </row>
    <row r="10" spans="1:10" ht="26.1" customHeight="1">
      <c r="A10" s="436" t="s">
        <v>376</v>
      </c>
      <c r="B10" s="437"/>
      <c r="C10" s="437"/>
      <c r="D10" s="437"/>
      <c r="E10" s="437"/>
      <c r="F10" s="437"/>
      <c r="G10" s="437"/>
      <c r="H10" s="437"/>
      <c r="I10" s="437"/>
      <c r="J10" s="434">
        <f t="shared" si="0"/>
        <v>0</v>
      </c>
    </row>
    <row r="11" spans="1:10" ht="26.1" customHeight="1">
      <c r="A11" s="438" t="s">
        <v>1233</v>
      </c>
      <c r="B11" s="437">
        <f>IIIC2!B11</f>
        <v>0</v>
      </c>
      <c r="C11" s="437">
        <f>IIIC2!D11</f>
        <v>0</v>
      </c>
      <c r="D11" s="437">
        <f>IIIC2!F11+IIIC2!J11+SSCS!F11</f>
        <v>0</v>
      </c>
      <c r="E11" s="437">
        <f>IIIC2!H11+SSCS!H11</f>
        <v>0</v>
      </c>
      <c r="F11" s="437">
        <f>IIIC2!L11+IIIC2!N11</f>
        <v>0</v>
      </c>
      <c r="G11" s="437">
        <f>IIIC2!P11+IIIC2!R11+SSCS!P11</f>
        <v>0</v>
      </c>
      <c r="H11" s="437">
        <f>IIIC2!T11</f>
        <v>0</v>
      </c>
      <c r="I11" s="437">
        <f>IIIC2!X11</f>
        <v>0</v>
      </c>
      <c r="J11" s="434">
        <f t="shared" si="0"/>
        <v>0</v>
      </c>
    </row>
    <row r="12" spans="1:10" ht="26.1" customHeight="1">
      <c r="A12" s="436" t="s">
        <v>407</v>
      </c>
      <c r="B12" s="437"/>
      <c r="C12" s="437"/>
      <c r="D12" s="437"/>
      <c r="E12" s="437"/>
      <c r="F12" s="437"/>
      <c r="G12" s="437"/>
      <c r="H12" s="437"/>
      <c r="I12" s="437"/>
      <c r="J12" s="434">
        <f t="shared" si="0"/>
        <v>0</v>
      </c>
    </row>
    <row r="13" spans="1:10" ht="26.1" customHeight="1">
      <c r="A13" s="436" t="s">
        <v>411</v>
      </c>
      <c r="B13" s="437"/>
      <c r="C13" s="437"/>
      <c r="D13" s="437"/>
      <c r="E13" s="437"/>
      <c r="F13" s="437"/>
      <c r="G13" s="437"/>
      <c r="H13" s="437"/>
      <c r="I13" s="437"/>
      <c r="J13" s="434">
        <f t="shared" si="0"/>
        <v>0</v>
      </c>
    </row>
    <row r="14" spans="1:10" ht="26.1" customHeight="1">
      <c r="A14" s="438" t="s">
        <v>413</v>
      </c>
      <c r="B14" s="437"/>
      <c r="C14" s="437"/>
      <c r="D14" s="437"/>
      <c r="E14" s="437"/>
      <c r="F14" s="437"/>
      <c r="G14" s="437"/>
      <c r="H14" s="437"/>
      <c r="I14" s="437"/>
      <c r="J14" s="434">
        <f t="shared" si="0"/>
        <v>0</v>
      </c>
    </row>
    <row r="15" spans="1:10" ht="26.1" customHeight="1">
      <c r="A15" s="436" t="s">
        <v>1234</v>
      </c>
      <c r="B15" s="437">
        <f>IIIC2!B15</f>
        <v>0</v>
      </c>
      <c r="C15" s="437">
        <f>IIIC2!D15</f>
        <v>0</v>
      </c>
      <c r="D15" s="437">
        <f>IIIC2!F15+IIIC2!J15</f>
        <v>0</v>
      </c>
      <c r="E15" s="437">
        <f>IIIC2!H15</f>
        <v>0</v>
      </c>
      <c r="F15" s="437">
        <f>IIIC2!L15+IIIC2!N15</f>
        <v>0</v>
      </c>
      <c r="G15" s="437">
        <f>IIIC2!P15+IIIC2!R15</f>
        <v>0</v>
      </c>
      <c r="H15" s="437">
        <f>IIIC2!T15</f>
        <v>0</v>
      </c>
      <c r="I15" s="437">
        <f>IIIC2!X15</f>
        <v>0</v>
      </c>
      <c r="J15" s="434">
        <f t="shared" si="0"/>
        <v>0</v>
      </c>
    </row>
    <row r="16" spans="1:10" ht="26.1" customHeight="1">
      <c r="A16" s="436" t="s">
        <v>1235</v>
      </c>
      <c r="B16" s="437"/>
      <c r="C16" s="437"/>
      <c r="D16" s="437"/>
      <c r="E16" s="437"/>
      <c r="F16" s="437"/>
      <c r="G16" s="437"/>
      <c r="H16" s="437"/>
      <c r="I16" s="437"/>
      <c r="J16" s="434">
        <f t="shared" si="0"/>
        <v>0</v>
      </c>
    </row>
    <row r="17" spans="1:10" ht="26.1" customHeight="1">
      <c r="A17" s="436" t="s">
        <v>480</v>
      </c>
      <c r="B17" s="437"/>
      <c r="C17" s="437"/>
      <c r="D17" s="437"/>
      <c r="E17" s="437"/>
      <c r="F17" s="437"/>
      <c r="G17" s="437"/>
      <c r="H17" s="437"/>
      <c r="I17" s="437"/>
      <c r="J17" s="434">
        <f t="shared" si="0"/>
        <v>0</v>
      </c>
    </row>
    <row r="18" spans="1:10" ht="26.1" customHeight="1">
      <c r="A18" s="436" t="s">
        <v>504</v>
      </c>
      <c r="B18" s="437"/>
      <c r="C18" s="437"/>
      <c r="D18" s="437"/>
      <c r="E18" s="437"/>
      <c r="F18" s="437"/>
      <c r="G18" s="437"/>
      <c r="H18" s="437"/>
      <c r="I18" s="437"/>
      <c r="J18" s="434">
        <f t="shared" si="0"/>
        <v>0</v>
      </c>
    </row>
    <row r="19" spans="1:10" ht="26.1" customHeight="1">
      <c r="A19" s="436" t="s">
        <v>1236</v>
      </c>
      <c r="B19" s="437">
        <f>IIIC2!B19</f>
        <v>0</v>
      </c>
      <c r="C19" s="437">
        <f>IIIC2!D19</f>
        <v>0</v>
      </c>
      <c r="D19" s="437">
        <f>IIIC2!F19+IIIC2!J19</f>
        <v>0</v>
      </c>
      <c r="E19" s="437">
        <f>IIIC2!H19</f>
        <v>0</v>
      </c>
      <c r="F19" s="437">
        <f>IIIC2!L19+IIIC2!N19</f>
        <v>0</v>
      </c>
      <c r="G19" s="437">
        <f>IIIC2!P19+IIIC2!R19</f>
        <v>0</v>
      </c>
      <c r="H19" s="437">
        <f>IIIC2!T19</f>
        <v>0</v>
      </c>
      <c r="I19" s="437">
        <f>IIIC2!X19</f>
        <v>0</v>
      </c>
      <c r="J19" s="434">
        <f t="shared" si="0"/>
        <v>0</v>
      </c>
    </row>
    <row r="20" spans="1:10" ht="26.1" customHeight="1">
      <c r="A20" s="436" t="s">
        <v>509</v>
      </c>
      <c r="B20" s="437"/>
      <c r="C20" s="437"/>
      <c r="D20" s="437"/>
      <c r="E20" s="437"/>
      <c r="F20" s="437"/>
      <c r="G20" s="437"/>
      <c r="H20" s="437"/>
      <c r="I20" s="437"/>
      <c r="J20" s="434">
        <f t="shared" si="0"/>
        <v>0</v>
      </c>
    </row>
    <row r="21" spans="1:10" ht="26.1" customHeight="1">
      <c r="A21" s="436" t="s">
        <v>1237</v>
      </c>
      <c r="B21" s="437"/>
      <c r="C21" s="437"/>
      <c r="D21" s="437"/>
      <c r="E21" s="437"/>
      <c r="F21" s="437"/>
      <c r="G21" s="437"/>
      <c r="H21" s="437"/>
      <c r="I21" s="437"/>
      <c r="J21" s="434">
        <f t="shared" si="0"/>
        <v>0</v>
      </c>
    </row>
    <row r="22" spans="1:10" ht="26.1" customHeight="1">
      <c r="A22" s="436" t="s">
        <v>1238</v>
      </c>
      <c r="B22" s="437"/>
      <c r="C22" s="437"/>
      <c r="D22" s="437"/>
      <c r="E22" s="437"/>
      <c r="F22" s="437"/>
      <c r="G22" s="437"/>
      <c r="H22" s="437"/>
      <c r="I22" s="437"/>
      <c r="J22" s="434">
        <f t="shared" si="0"/>
        <v>0</v>
      </c>
    </row>
    <row r="23" spans="1:10" ht="26.1" customHeight="1">
      <c r="A23" s="436" t="s">
        <v>1239</v>
      </c>
      <c r="B23" s="437"/>
      <c r="C23" s="437"/>
      <c r="D23" s="437"/>
      <c r="E23" s="437"/>
      <c r="F23" s="437"/>
      <c r="G23" s="437"/>
      <c r="H23" s="437"/>
      <c r="I23" s="437"/>
      <c r="J23" s="434">
        <f t="shared" si="0"/>
        <v>0</v>
      </c>
    </row>
    <row r="24" spans="1:10" ht="26.1" customHeight="1">
      <c r="A24" s="436" t="s">
        <v>1240</v>
      </c>
      <c r="B24" s="437"/>
      <c r="C24" s="437"/>
      <c r="D24" s="437"/>
      <c r="E24" s="437"/>
      <c r="F24" s="437"/>
      <c r="G24" s="437"/>
      <c r="H24" s="437"/>
      <c r="I24" s="437"/>
      <c r="J24" s="434">
        <f t="shared" si="0"/>
        <v>0</v>
      </c>
    </row>
    <row r="25" spans="1:10" ht="26.1" customHeight="1">
      <c r="A25" s="436" t="s">
        <v>574</v>
      </c>
      <c r="B25" s="437"/>
      <c r="C25" s="437"/>
      <c r="D25" s="437"/>
      <c r="E25" s="437"/>
      <c r="F25" s="437"/>
      <c r="G25" s="437"/>
      <c r="H25" s="437"/>
      <c r="I25" s="437"/>
      <c r="J25" s="434">
        <f t="shared" si="0"/>
        <v>0</v>
      </c>
    </row>
    <row r="26" spans="1:10" ht="26.1" customHeight="1">
      <c r="A26" s="436" t="s">
        <v>578</v>
      </c>
      <c r="B26" s="437"/>
      <c r="C26" s="437"/>
      <c r="D26" s="437"/>
      <c r="E26" s="437"/>
      <c r="F26" s="437"/>
      <c r="G26" s="437"/>
      <c r="H26" s="437"/>
      <c r="I26" s="437"/>
      <c r="J26" s="434">
        <f t="shared" si="0"/>
        <v>0</v>
      </c>
    </row>
    <row r="27" spans="1:10" ht="26.1" customHeight="1">
      <c r="A27" s="436" t="s">
        <v>799</v>
      </c>
      <c r="B27" s="437"/>
      <c r="C27" s="437"/>
      <c r="D27" s="437"/>
      <c r="E27" s="437"/>
      <c r="F27" s="437"/>
      <c r="G27" s="437"/>
      <c r="H27" s="437"/>
      <c r="I27" s="437"/>
      <c r="J27" s="434">
        <f t="shared" si="0"/>
        <v>0</v>
      </c>
    </row>
    <row r="28" spans="1:10" ht="26.1" customHeight="1">
      <c r="A28" s="436" t="s">
        <v>584</v>
      </c>
      <c r="B28" s="437"/>
      <c r="C28" s="437"/>
      <c r="D28" s="437"/>
      <c r="E28" s="437"/>
      <c r="F28" s="437"/>
      <c r="G28" s="437"/>
      <c r="H28" s="437"/>
      <c r="I28" s="437"/>
      <c r="J28" s="434">
        <f t="shared" si="0"/>
        <v>0</v>
      </c>
    </row>
    <row r="29" spans="1:10" ht="26.1" customHeight="1">
      <c r="A29" s="436" t="s">
        <v>1241</v>
      </c>
      <c r="B29" s="437"/>
      <c r="C29" s="437"/>
      <c r="D29" s="437"/>
      <c r="E29" s="437"/>
      <c r="F29" s="437"/>
      <c r="G29" s="437"/>
      <c r="H29" s="437"/>
      <c r="I29" s="437"/>
      <c r="J29" s="434">
        <f t="shared" si="0"/>
        <v>0</v>
      </c>
    </row>
    <row r="30" spans="1:10" ht="26.1" customHeight="1">
      <c r="A30" s="436" t="s">
        <v>592</v>
      </c>
      <c r="B30" s="437"/>
      <c r="C30" s="437"/>
      <c r="D30" s="437"/>
      <c r="E30" s="437"/>
      <c r="F30" s="437"/>
      <c r="G30" s="437"/>
      <c r="H30" s="437"/>
      <c r="I30" s="437"/>
      <c r="J30" s="434">
        <f t="shared" si="0"/>
        <v>0</v>
      </c>
    </row>
    <row r="31" spans="1:10" ht="26.1" customHeight="1">
      <c r="A31" s="436" t="s">
        <v>1100</v>
      </c>
      <c r="B31" s="437"/>
      <c r="C31" s="437"/>
      <c r="D31" s="437"/>
      <c r="E31" s="437"/>
      <c r="F31" s="437"/>
      <c r="G31" s="437"/>
      <c r="H31" s="437"/>
      <c r="I31" s="437"/>
      <c r="J31" s="434">
        <f t="shared" si="0"/>
        <v>0</v>
      </c>
    </row>
    <row r="32" spans="1:10" ht="26.1" customHeight="1">
      <c r="A32" s="436" t="s">
        <v>750</v>
      </c>
      <c r="B32" s="437"/>
      <c r="C32" s="437"/>
      <c r="D32" s="437"/>
      <c r="E32" s="437"/>
      <c r="F32" s="437"/>
      <c r="G32" s="437"/>
      <c r="H32" s="437"/>
      <c r="I32" s="437"/>
      <c r="J32" s="434">
        <f t="shared" si="0"/>
        <v>0</v>
      </c>
    </row>
    <row r="33" spans="1:10" ht="26.1" customHeight="1">
      <c r="A33" s="436" t="s">
        <v>1242</v>
      </c>
      <c r="B33" s="437"/>
      <c r="C33" s="437"/>
      <c r="D33" s="437"/>
      <c r="E33" s="437"/>
      <c r="F33" s="437"/>
      <c r="G33" s="437"/>
      <c r="H33" s="437"/>
      <c r="I33" s="437"/>
      <c r="J33" s="434">
        <f t="shared" si="0"/>
        <v>0</v>
      </c>
    </row>
    <row r="34" spans="1:10" ht="26.1" customHeight="1">
      <c r="A34" s="436" t="s">
        <v>767</v>
      </c>
      <c r="B34" s="437"/>
      <c r="C34" s="437"/>
      <c r="D34" s="437"/>
      <c r="E34" s="437"/>
      <c r="F34" s="437"/>
      <c r="G34" s="437"/>
      <c r="H34" s="437"/>
      <c r="I34" s="437"/>
      <c r="J34" s="434">
        <f t="shared" si="0"/>
        <v>0</v>
      </c>
    </row>
    <row r="35" spans="1:10" ht="26.1" customHeight="1">
      <c r="A35" s="436" t="s">
        <v>771</v>
      </c>
      <c r="B35" s="437"/>
      <c r="C35" s="437"/>
      <c r="D35" s="437"/>
      <c r="E35" s="437"/>
      <c r="F35" s="437"/>
      <c r="G35" s="437"/>
      <c r="H35" s="437"/>
      <c r="I35" s="437"/>
      <c r="J35" s="434">
        <f t="shared" si="0"/>
        <v>0</v>
      </c>
    </row>
    <row r="36" spans="1:10" ht="26.1" customHeight="1">
      <c r="A36" s="436" t="s">
        <v>773</v>
      </c>
      <c r="B36" s="437"/>
      <c r="C36" s="437"/>
      <c r="D36" s="437"/>
      <c r="E36" s="437"/>
      <c r="F36" s="437"/>
      <c r="G36" s="437"/>
      <c r="H36" s="437"/>
      <c r="I36" s="437"/>
      <c r="J36" s="434">
        <f t="shared" si="0"/>
        <v>0</v>
      </c>
    </row>
    <row r="37" spans="1:10" ht="26.1" customHeight="1">
      <c r="A37" s="436" t="s">
        <v>1243</v>
      </c>
      <c r="B37" s="437"/>
      <c r="C37" s="437"/>
      <c r="D37" s="437"/>
      <c r="E37" s="437"/>
      <c r="F37" s="437"/>
      <c r="G37" s="437"/>
      <c r="H37" s="437"/>
      <c r="I37" s="437"/>
      <c r="J37" s="434">
        <f t="shared" si="0"/>
        <v>0</v>
      </c>
    </row>
    <row r="38" spans="1:10" ht="26.1" customHeight="1">
      <c r="A38" s="436" t="s">
        <v>1244</v>
      </c>
      <c r="B38" s="437"/>
      <c r="C38" s="437"/>
      <c r="D38" s="437"/>
      <c r="E38" s="437"/>
      <c r="F38" s="437"/>
      <c r="G38" s="437"/>
      <c r="H38" s="437"/>
      <c r="I38" s="437"/>
      <c r="J38" s="434">
        <f t="shared" si="0"/>
        <v>0</v>
      </c>
    </row>
    <row r="39" spans="1:10" ht="26.1" customHeight="1">
      <c r="A39" s="439" t="s">
        <v>844</v>
      </c>
      <c r="B39" s="440"/>
      <c r="C39" s="440"/>
      <c r="D39" s="440"/>
      <c r="E39" s="440"/>
      <c r="F39" s="440"/>
      <c r="G39" s="440"/>
      <c r="H39" s="440"/>
      <c r="I39" s="440"/>
      <c r="J39" s="434">
        <f t="shared" si="0"/>
        <v>0</v>
      </c>
    </row>
    <row r="40" spans="1:10" ht="26.1" customHeight="1">
      <c r="A40" s="439" t="s">
        <v>849</v>
      </c>
      <c r="B40" s="440"/>
      <c r="C40" s="440"/>
      <c r="D40" s="440"/>
      <c r="E40" s="440"/>
      <c r="F40" s="440"/>
      <c r="G40" s="440"/>
      <c r="H40" s="440"/>
      <c r="I40" s="440"/>
      <c r="J40" s="434">
        <f t="shared" si="0"/>
        <v>0</v>
      </c>
    </row>
    <row r="41" spans="1:10" ht="26.1" customHeight="1">
      <c r="A41" s="439" t="s">
        <v>859</v>
      </c>
      <c r="B41" s="440"/>
      <c r="C41" s="440"/>
      <c r="D41" s="440"/>
      <c r="E41" s="440"/>
      <c r="F41" s="440"/>
      <c r="G41" s="440"/>
      <c r="H41" s="440"/>
      <c r="I41" s="440"/>
      <c r="J41" s="434">
        <f t="shared" si="0"/>
        <v>0</v>
      </c>
    </row>
    <row r="42" spans="1:10" ht="26.1" customHeight="1">
      <c r="A42" s="439" t="s">
        <v>871</v>
      </c>
      <c r="B42" s="440"/>
      <c r="C42" s="440"/>
      <c r="D42" s="440"/>
      <c r="E42" s="440"/>
      <c r="F42" s="440"/>
      <c r="G42" s="440"/>
      <c r="H42" s="440"/>
      <c r="I42" s="440"/>
      <c r="J42" s="434">
        <f t="shared" si="0"/>
        <v>0</v>
      </c>
    </row>
    <row r="43" spans="1:10" ht="26.1" customHeight="1">
      <c r="A43" s="439" t="s">
        <v>1245</v>
      </c>
      <c r="B43" s="440"/>
      <c r="C43" s="440"/>
      <c r="D43" s="440"/>
      <c r="E43" s="440"/>
      <c r="F43" s="440"/>
      <c r="G43" s="440"/>
      <c r="H43" s="440"/>
      <c r="I43" s="440"/>
      <c r="J43" s="434">
        <f t="shared" si="0"/>
        <v>0</v>
      </c>
    </row>
    <row r="44" spans="1:10" ht="26.1" customHeight="1">
      <c r="A44" s="439" t="s">
        <v>1246</v>
      </c>
      <c r="B44" s="440"/>
      <c r="C44" s="440"/>
      <c r="D44" s="440"/>
      <c r="E44" s="440"/>
      <c r="F44" s="440"/>
      <c r="G44" s="440"/>
      <c r="H44" s="440"/>
      <c r="I44" s="440"/>
      <c r="J44" s="434">
        <f t="shared" si="0"/>
        <v>0</v>
      </c>
    </row>
    <row r="45" spans="1:10" ht="26.1" customHeight="1">
      <c r="A45" s="439" t="s">
        <v>1247</v>
      </c>
      <c r="B45" s="440"/>
      <c r="C45" s="440"/>
      <c r="D45" s="440"/>
      <c r="E45" s="440"/>
      <c r="F45" s="440"/>
      <c r="G45" s="440"/>
      <c r="H45" s="440"/>
      <c r="I45" s="440"/>
      <c r="J45" s="434">
        <f t="shared" si="0"/>
        <v>0</v>
      </c>
    </row>
    <row r="46" spans="1:10" ht="26.1" customHeight="1">
      <c r="A46" s="439" t="s">
        <v>902</v>
      </c>
      <c r="B46" s="440"/>
      <c r="C46" s="440"/>
      <c r="D46" s="440"/>
      <c r="E46" s="440"/>
      <c r="F46" s="440"/>
      <c r="G46" s="440"/>
      <c r="H46" s="440"/>
      <c r="I46" s="440"/>
      <c r="J46" s="434">
        <f t="shared" si="0"/>
        <v>0</v>
      </c>
    </row>
    <row r="47" spans="1:10" ht="26.1" customHeight="1">
      <c r="A47" s="439" t="s">
        <v>1248</v>
      </c>
      <c r="B47" s="440"/>
      <c r="C47" s="440"/>
      <c r="D47" s="440"/>
      <c r="E47" s="440"/>
      <c r="F47" s="440"/>
      <c r="G47" s="440"/>
      <c r="H47" s="440"/>
      <c r="I47" s="440"/>
      <c r="J47" s="434">
        <f t="shared" si="0"/>
        <v>0</v>
      </c>
    </row>
    <row r="48" spans="1:10" ht="26.1" customHeight="1">
      <c r="A48" s="439" t="s">
        <v>917</v>
      </c>
      <c r="B48" s="440"/>
      <c r="C48" s="440"/>
      <c r="D48" s="440"/>
      <c r="E48" s="440"/>
      <c r="F48" s="440"/>
      <c r="G48" s="440"/>
      <c r="H48" s="440"/>
      <c r="I48" s="440"/>
      <c r="J48" s="434">
        <f t="shared" si="0"/>
        <v>0</v>
      </c>
    </row>
    <row r="49" spans="1:10" ht="26.1" customHeight="1">
      <c r="A49" s="415" t="s">
        <v>1101</v>
      </c>
      <c r="B49" s="435">
        <f t="shared" ref="B49:J49" si="1">+SUM(B7:B48)</f>
        <v>0</v>
      </c>
      <c r="C49" s="435">
        <f t="shared" si="1"/>
        <v>0</v>
      </c>
      <c r="D49" s="435">
        <f t="shared" si="1"/>
        <v>0</v>
      </c>
      <c r="E49" s="435">
        <f t="shared" si="1"/>
        <v>0</v>
      </c>
      <c r="F49" s="435">
        <f t="shared" si="1"/>
        <v>0</v>
      </c>
      <c r="G49" s="435">
        <f t="shared" si="1"/>
        <v>0</v>
      </c>
      <c r="H49" s="435">
        <f t="shared" si="1"/>
        <v>0</v>
      </c>
      <c r="I49" s="435">
        <f t="shared" si="1"/>
        <v>0</v>
      </c>
      <c r="J49" s="435">
        <f t="shared" si="1"/>
        <v>0</v>
      </c>
    </row>
    <row r="50" spans="1:10">
      <c r="A50" s="16"/>
      <c r="B50" s="42"/>
      <c r="C50" s="42"/>
      <c r="D50" s="42"/>
      <c r="E50" s="42"/>
      <c r="F50" s="42"/>
      <c r="G50" s="42"/>
      <c r="H50" s="42"/>
      <c r="I50" s="42"/>
    </row>
    <row r="51" spans="1:10">
      <c r="A51" s="16"/>
      <c r="B51" s="16"/>
      <c r="C51" s="16"/>
      <c r="D51" s="16"/>
      <c r="E51" s="16"/>
      <c r="F51" s="16"/>
      <c r="G51" s="16"/>
    </row>
    <row r="52" spans="1:10">
      <c r="A52" s="175" t="s">
        <v>1308</v>
      </c>
      <c r="B52" s="16"/>
      <c r="C52" s="16"/>
      <c r="D52" s="16"/>
      <c r="E52" s="16"/>
      <c r="F52" s="16"/>
      <c r="G52" s="16"/>
    </row>
    <row r="53" spans="1:10">
      <c r="A53" s="174" t="s">
        <v>1309</v>
      </c>
      <c r="B53" s="16"/>
      <c r="C53" s="16"/>
      <c r="D53" s="16"/>
      <c r="E53" s="16"/>
      <c r="F53" s="16"/>
      <c r="G53" s="16"/>
    </row>
    <row r="54" spans="1:10">
      <c r="A54" s="16"/>
      <c r="B54" s="16"/>
      <c r="C54" s="16"/>
      <c r="D54" s="16"/>
      <c r="E54" s="16"/>
      <c r="F54" s="16"/>
      <c r="G54" s="16"/>
    </row>
    <row r="55" spans="1:10">
      <c r="A55" s="16"/>
      <c r="B55" s="16"/>
      <c r="C55" s="16"/>
      <c r="D55" s="16"/>
      <c r="E55" s="16"/>
      <c r="F55" s="16"/>
      <c r="G55" s="16"/>
    </row>
    <row r="56" spans="1:10">
      <c r="A56" s="16"/>
      <c r="B56" s="16"/>
      <c r="C56" s="16"/>
      <c r="D56" s="16"/>
      <c r="E56" s="16"/>
      <c r="F56" s="16"/>
      <c r="G56" s="16"/>
    </row>
    <row r="57" spans="1:10">
      <c r="A57" s="16"/>
      <c r="B57" s="16"/>
      <c r="C57" s="16"/>
      <c r="D57" s="16"/>
      <c r="E57" s="16"/>
      <c r="F57" s="16"/>
      <c r="G57" s="16"/>
    </row>
    <row r="58" spans="1:10">
      <c r="A58" s="16"/>
      <c r="B58" s="16"/>
      <c r="C58" s="16"/>
      <c r="D58" s="16"/>
      <c r="E58" s="16"/>
      <c r="F58" s="16"/>
      <c r="G58" s="16"/>
    </row>
    <row r="59" spans="1:10">
      <c r="A59" s="16"/>
      <c r="B59" s="16"/>
      <c r="C59" s="16"/>
      <c r="D59" s="16"/>
      <c r="E59" s="16"/>
      <c r="F59" s="16"/>
      <c r="G59" s="16"/>
    </row>
    <row r="60" spans="1:10">
      <c r="A60" s="16"/>
      <c r="B60" s="16"/>
      <c r="C60" s="16"/>
      <c r="D60" s="16"/>
      <c r="E60" s="16"/>
      <c r="F60" s="16"/>
      <c r="G60" s="16"/>
    </row>
    <row r="61" spans="1:10">
      <c r="A61" s="16"/>
      <c r="B61" s="16"/>
      <c r="C61" s="16"/>
      <c r="D61" s="16"/>
      <c r="E61" s="16"/>
      <c r="F61" s="16"/>
      <c r="G61" s="16"/>
    </row>
    <row r="62" spans="1:10">
      <c r="A62" s="16"/>
      <c r="B62" s="16"/>
      <c r="C62" s="16"/>
      <c r="D62" s="16"/>
      <c r="E62" s="16"/>
      <c r="F62" s="16"/>
      <c r="G62" s="16"/>
    </row>
    <row r="63" spans="1:10">
      <c r="A63" s="16"/>
      <c r="B63" s="16"/>
      <c r="C63" s="16"/>
      <c r="D63" s="16"/>
      <c r="E63" s="16"/>
      <c r="F63" s="16"/>
      <c r="G63" s="16"/>
    </row>
    <row r="64" spans="1:10">
      <c r="A64" s="16"/>
      <c r="B64" s="16"/>
      <c r="C64" s="16"/>
      <c r="D64" s="16"/>
      <c r="E64" s="16"/>
      <c r="F64" s="16"/>
      <c r="G64" s="16"/>
    </row>
    <row r="65" spans="1:7">
      <c r="A65" s="16"/>
      <c r="B65" s="16"/>
      <c r="C65" s="16"/>
      <c r="D65" s="16"/>
      <c r="E65" s="16"/>
      <c r="F65" s="16"/>
      <c r="G65" s="16"/>
    </row>
    <row r="66" spans="1:7">
      <c r="A66" s="16"/>
      <c r="B66" s="16"/>
      <c r="C66" s="16"/>
      <c r="D66" s="16"/>
      <c r="E66" s="16"/>
      <c r="F66" s="16"/>
      <c r="G66" s="16"/>
    </row>
    <row r="67" spans="1:7">
      <c r="A67" s="16"/>
      <c r="B67" s="16"/>
      <c r="C67" s="16"/>
      <c r="D67" s="16"/>
      <c r="E67" s="16"/>
      <c r="F67" s="16"/>
      <c r="G67" s="16"/>
    </row>
    <row r="68" spans="1:7">
      <c r="A68" s="16"/>
      <c r="B68" s="16"/>
      <c r="C68" s="16"/>
      <c r="D68" s="16"/>
      <c r="E68" s="16"/>
      <c r="F68" s="16"/>
      <c r="G68" s="16"/>
    </row>
    <row r="69" spans="1:7">
      <c r="A69" s="16"/>
      <c r="B69" s="16"/>
      <c r="C69" s="16"/>
      <c r="D69" s="16"/>
      <c r="E69" s="16"/>
      <c r="F69" s="16"/>
      <c r="G69" s="16"/>
    </row>
    <row r="70" spans="1:7">
      <c r="A70" s="16"/>
      <c r="B70" s="16"/>
      <c r="C70" s="16"/>
      <c r="D70" s="16"/>
      <c r="E70" s="16"/>
      <c r="F70" s="16"/>
      <c r="G70" s="16"/>
    </row>
    <row r="71" spans="1:7">
      <c r="A71" s="16"/>
      <c r="B71" s="16"/>
      <c r="C71" s="16"/>
      <c r="D71" s="16"/>
      <c r="E71" s="16"/>
      <c r="F71" s="16"/>
      <c r="G71" s="16"/>
    </row>
    <row r="72" spans="1:7">
      <c r="A72" s="16"/>
      <c r="B72" s="16"/>
      <c r="C72" s="16"/>
      <c r="D72" s="16"/>
      <c r="E72" s="16"/>
      <c r="F72" s="16"/>
      <c r="G72" s="16"/>
    </row>
    <row r="73" spans="1:7">
      <c r="A73" s="16"/>
      <c r="B73" s="16"/>
      <c r="C73" s="16"/>
      <c r="D73" s="16"/>
      <c r="E73" s="16"/>
      <c r="F73" s="16"/>
      <c r="G73" s="16"/>
    </row>
    <row r="74" spans="1:7">
      <c r="A74" s="16"/>
      <c r="B74" s="16"/>
      <c r="C74" s="16"/>
      <c r="D74" s="16"/>
      <c r="E74" s="16"/>
      <c r="F74" s="16"/>
      <c r="G74" s="16"/>
    </row>
    <row r="75" spans="1:7">
      <c r="A75" s="16"/>
      <c r="B75" s="16"/>
      <c r="C75" s="16"/>
      <c r="D75" s="16"/>
      <c r="E75" s="16"/>
      <c r="F75" s="16"/>
      <c r="G75" s="16"/>
    </row>
    <row r="76" spans="1:7">
      <c r="A76" s="16"/>
      <c r="B76" s="16"/>
      <c r="C76" s="16"/>
      <c r="D76" s="16"/>
      <c r="E76" s="16"/>
      <c r="F76" s="16"/>
      <c r="G76" s="16"/>
    </row>
    <row r="77" spans="1:7">
      <c r="A77" s="16"/>
      <c r="B77" s="16"/>
      <c r="C77" s="16"/>
      <c r="D77" s="16"/>
      <c r="E77" s="16"/>
      <c r="F77" s="16"/>
      <c r="G77" s="16"/>
    </row>
    <row r="78" spans="1:7">
      <c r="A78" s="16"/>
      <c r="B78" s="16"/>
      <c r="C78" s="16"/>
      <c r="D78" s="16"/>
      <c r="E78" s="16"/>
      <c r="F78" s="16"/>
      <c r="G78" s="16"/>
    </row>
  </sheetData>
  <sheetProtection password="C3C4" sheet="1" objects="1" scenarios="1"/>
  <conditionalFormatting sqref="D1">
    <cfRule type="containsText" dxfId="3" priority="1" operator="containsText" text="Errors">
      <formula>NOT(ISERROR(SEARCH("Errors",D1)))</formula>
    </cfRule>
  </conditionalFormatting>
  <dataValidations count="3">
    <dataValidation type="list" showInputMessage="1" showErrorMessage="1" sqref="A2" xr:uid="{FD6F7BC7-50A5-4F67-BCD7-BD236C88758B}">
      <formula1>CAU</formula1>
    </dataValidation>
    <dataValidation type="whole" allowBlank="1" showInputMessage="1" showErrorMessage="1" errorTitle="Data Validation" error="Please enter a whole number between 0 and 2147483647." sqref="B7:I48" xr:uid="{65E09F60-FB34-49BD-BC96-ADAE0209A4BD}">
      <formula1>0</formula1>
      <formula2>2147483647</formula2>
    </dataValidation>
    <dataValidation type="whole" allowBlank="1" showInputMessage="1" showErrorMessage="1" errorTitle="Data Validation" error="Please enter a whole number between 0 and 2147483647." sqref="J7:J48 B49:J49" xr:uid="{EC1911CC-D7CA-4807-B315-77497CC9C3C2}">
      <formula1>0</formula1>
      <formula2>10000000000</formula2>
    </dataValidation>
  </dataValidations>
  <pageMargins left="0.7" right="0.7" top="0.75" bottom="0.75" header="0.3" footer="0.3"/>
  <ignoredErrors>
    <ignoredError sqref="B11:C11 B15:I15 B19:I19 H11:I11 F11 D11:E11 G11" unlockedFormula="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5E4E2-AC0A-43B0-80C1-41E77DE0268A}">
  <sheetPr codeName="Sheet37"/>
  <dimension ref="A1:I78"/>
  <sheetViews>
    <sheetView workbookViewId="0">
      <selection activeCell="F7" sqref="F7"/>
    </sheetView>
  </sheetViews>
  <sheetFormatPr defaultColWidth="8.88671875" defaultRowHeight="13.2"/>
  <cols>
    <col min="1" max="1" width="30.6640625" style="2" customWidth="1"/>
    <col min="2" max="8" width="15.6640625" style="2" customWidth="1"/>
    <col min="9" max="9" width="20.6640625" style="2" customWidth="1"/>
    <col min="10" max="16384" width="8.88671875" style="2"/>
  </cols>
  <sheetData>
    <row r="1" spans="1:9" ht="13.8" thickBot="1">
      <c r="A1" s="61" t="s">
        <v>1291</v>
      </c>
      <c r="B1" s="62"/>
      <c r="C1" s="52" t="str">
        <f>IF('Compliance Issues'!H2="x","Errors exist, see the Compliance Issues tab.","")</f>
        <v/>
      </c>
      <c r="D1" s="52"/>
      <c r="E1" s="52"/>
      <c r="F1" s="52"/>
      <c r="G1" s="52"/>
      <c r="H1" s="52"/>
    </row>
    <row r="2" spans="1:9" ht="16.2" thickBot="1">
      <c r="A2" s="7">
        <f>IIIB!A2</f>
        <v>0</v>
      </c>
      <c r="B2" s="118" t="str">
        <f>IIIB!C2</f>
        <v>January 2021</v>
      </c>
      <c r="C2" s="67" t="str">
        <f>LOOKUP(B2,'Addl Info'!A21:A34,'Addl Info'!B21:B34)</f>
        <v>01-2021 - 12-2021</v>
      </c>
      <c r="D2" s="53" t="e">
        <f>'Overall Total (2)'!I2+'Overall Total (2)'!I4</f>
        <v>#N/A</v>
      </c>
      <c r="E2" s="52"/>
      <c r="G2" s="54"/>
    </row>
    <row r="3" spans="1:9">
      <c r="A3" s="52"/>
      <c r="B3" s="56"/>
      <c r="C3" s="69" t="s">
        <v>1225</v>
      </c>
      <c r="D3" s="55" t="e">
        <f>'Overall Total (2)'!I3+'Overall Total (2)'!I5</f>
        <v>#N/A</v>
      </c>
      <c r="E3" s="56"/>
      <c r="F3" s="56"/>
      <c r="G3" s="56"/>
      <c r="H3" s="52"/>
    </row>
    <row r="4" spans="1:9">
      <c r="A4" s="52"/>
      <c r="B4" s="56"/>
      <c r="C4" s="52"/>
      <c r="D4" s="52"/>
      <c r="E4" s="56"/>
      <c r="F4" s="56"/>
      <c r="G4" s="56"/>
      <c r="H4" s="52"/>
    </row>
    <row r="5" spans="1:9">
      <c r="A5" s="57"/>
      <c r="B5" s="58"/>
      <c r="C5" s="52"/>
      <c r="D5" s="52"/>
      <c r="E5" s="58"/>
      <c r="F5" s="58"/>
      <c r="G5" s="58"/>
      <c r="H5" s="52"/>
    </row>
    <row r="6" spans="1:9" ht="77.099999999999994" customHeight="1">
      <c r="A6" s="60" t="s">
        <v>1226</v>
      </c>
      <c r="B6" s="59" t="s">
        <v>1293</v>
      </c>
      <c r="C6" s="59" t="s">
        <v>1295</v>
      </c>
      <c r="D6" s="59" t="s">
        <v>1296</v>
      </c>
      <c r="E6" s="59" t="s">
        <v>1297</v>
      </c>
      <c r="F6" s="59" t="s">
        <v>1298</v>
      </c>
      <c r="G6" s="59" t="s">
        <v>1299</v>
      </c>
      <c r="H6" s="59" t="s">
        <v>1300</v>
      </c>
      <c r="I6" s="59" t="s">
        <v>1302</v>
      </c>
    </row>
    <row r="7" spans="1:9" ht="26.1" customHeight="1">
      <c r="A7" s="436" t="s">
        <v>357</v>
      </c>
      <c r="B7" s="437"/>
      <c r="C7" s="437"/>
      <c r="D7" s="437"/>
      <c r="E7" s="437"/>
      <c r="F7" s="437"/>
      <c r="G7" s="437"/>
      <c r="H7" s="437"/>
      <c r="I7" s="434">
        <f>SUM(B7:H7)</f>
        <v>0</v>
      </c>
    </row>
    <row r="8" spans="1:9" ht="26.1" customHeight="1">
      <c r="A8" s="436" t="s">
        <v>360</v>
      </c>
      <c r="B8" s="437"/>
      <c r="C8" s="437"/>
      <c r="D8" s="437"/>
      <c r="E8" s="437"/>
      <c r="F8" s="437"/>
      <c r="G8" s="437"/>
      <c r="H8" s="437"/>
      <c r="I8" s="434">
        <f t="shared" ref="I8:I48" si="0">SUM(B8:H8)</f>
        <v>0</v>
      </c>
    </row>
    <row r="9" spans="1:9" ht="26.1" customHeight="1">
      <c r="A9" s="436" t="s">
        <v>368</v>
      </c>
      <c r="B9" s="437"/>
      <c r="C9" s="437"/>
      <c r="D9" s="437"/>
      <c r="E9" s="437"/>
      <c r="F9" s="437"/>
      <c r="G9" s="437"/>
      <c r="H9" s="437"/>
      <c r="I9" s="434">
        <f t="shared" si="0"/>
        <v>0</v>
      </c>
    </row>
    <row r="10" spans="1:9" ht="26.1" customHeight="1">
      <c r="A10" s="436" t="s">
        <v>376</v>
      </c>
      <c r="B10" s="437"/>
      <c r="C10" s="437"/>
      <c r="D10" s="437"/>
      <c r="E10" s="437"/>
      <c r="F10" s="437"/>
      <c r="G10" s="437"/>
      <c r="H10" s="437"/>
      <c r="I10" s="434">
        <f t="shared" si="0"/>
        <v>0</v>
      </c>
    </row>
    <row r="11" spans="1:9" ht="26.1" customHeight="1">
      <c r="A11" s="438" t="s">
        <v>1233</v>
      </c>
      <c r="B11" s="437"/>
      <c r="C11" s="437"/>
      <c r="D11" s="437"/>
      <c r="E11" s="437"/>
      <c r="F11" s="437"/>
      <c r="G11" s="437"/>
      <c r="H11" s="437"/>
      <c r="I11" s="434">
        <f t="shared" si="0"/>
        <v>0</v>
      </c>
    </row>
    <row r="12" spans="1:9" ht="26.1" customHeight="1">
      <c r="A12" s="436" t="s">
        <v>407</v>
      </c>
      <c r="B12" s="437"/>
      <c r="C12" s="437"/>
      <c r="D12" s="437"/>
      <c r="E12" s="437"/>
      <c r="F12" s="437"/>
      <c r="G12" s="437"/>
      <c r="H12" s="437"/>
      <c r="I12" s="434">
        <f t="shared" si="0"/>
        <v>0</v>
      </c>
    </row>
    <row r="13" spans="1:9" ht="26.1" customHeight="1">
      <c r="A13" s="436" t="s">
        <v>411</v>
      </c>
      <c r="B13" s="437"/>
      <c r="C13" s="437"/>
      <c r="D13" s="437"/>
      <c r="E13" s="437"/>
      <c r="F13" s="437"/>
      <c r="G13" s="437"/>
      <c r="H13" s="437"/>
      <c r="I13" s="434">
        <f t="shared" si="0"/>
        <v>0</v>
      </c>
    </row>
    <row r="14" spans="1:9" ht="26.1" customHeight="1">
      <c r="A14" s="438" t="s">
        <v>413</v>
      </c>
      <c r="B14" s="437"/>
      <c r="C14" s="437"/>
      <c r="D14" s="437"/>
      <c r="E14" s="437"/>
      <c r="F14" s="437"/>
      <c r="G14" s="437"/>
      <c r="H14" s="437"/>
      <c r="I14" s="434">
        <f t="shared" si="0"/>
        <v>0</v>
      </c>
    </row>
    <row r="15" spans="1:9" ht="26.1" customHeight="1">
      <c r="A15" s="436" t="s">
        <v>1234</v>
      </c>
      <c r="B15" s="437"/>
      <c r="C15" s="437"/>
      <c r="D15" s="437"/>
      <c r="E15" s="437"/>
      <c r="F15" s="437"/>
      <c r="G15" s="437"/>
      <c r="H15" s="437"/>
      <c r="I15" s="434">
        <f t="shared" si="0"/>
        <v>0</v>
      </c>
    </row>
    <row r="16" spans="1:9" ht="26.1" customHeight="1">
      <c r="A16" s="436" t="s">
        <v>1235</v>
      </c>
      <c r="B16" s="437"/>
      <c r="C16" s="437"/>
      <c r="D16" s="437"/>
      <c r="E16" s="437"/>
      <c r="F16" s="437"/>
      <c r="G16" s="437"/>
      <c r="H16" s="437"/>
      <c r="I16" s="434">
        <f t="shared" si="0"/>
        <v>0</v>
      </c>
    </row>
    <row r="17" spans="1:9" ht="26.1" customHeight="1">
      <c r="A17" s="436" t="s">
        <v>480</v>
      </c>
      <c r="B17" s="437"/>
      <c r="C17" s="437"/>
      <c r="D17" s="437"/>
      <c r="E17" s="437"/>
      <c r="F17" s="437"/>
      <c r="G17" s="437"/>
      <c r="H17" s="437"/>
      <c r="I17" s="434">
        <f t="shared" si="0"/>
        <v>0</v>
      </c>
    </row>
    <row r="18" spans="1:9" ht="26.1" customHeight="1">
      <c r="A18" s="436" t="s">
        <v>504</v>
      </c>
      <c r="B18" s="437"/>
      <c r="C18" s="437"/>
      <c r="D18" s="437"/>
      <c r="E18" s="437"/>
      <c r="F18" s="437"/>
      <c r="G18" s="437"/>
      <c r="H18" s="437"/>
      <c r="I18" s="434">
        <f t="shared" si="0"/>
        <v>0</v>
      </c>
    </row>
    <row r="19" spans="1:9" ht="26.1" customHeight="1">
      <c r="A19" s="436" t="s">
        <v>1236</v>
      </c>
      <c r="B19" s="437"/>
      <c r="C19" s="437"/>
      <c r="D19" s="437"/>
      <c r="E19" s="437"/>
      <c r="F19" s="437"/>
      <c r="G19" s="437"/>
      <c r="H19" s="437"/>
      <c r="I19" s="434">
        <f t="shared" si="0"/>
        <v>0</v>
      </c>
    </row>
    <row r="20" spans="1:9" ht="26.1" customHeight="1">
      <c r="A20" s="436" t="s">
        <v>509</v>
      </c>
      <c r="B20" s="437"/>
      <c r="C20" s="437"/>
      <c r="D20" s="437"/>
      <c r="E20" s="437"/>
      <c r="F20" s="437"/>
      <c r="G20" s="437"/>
      <c r="H20" s="437"/>
      <c r="I20" s="434">
        <f t="shared" si="0"/>
        <v>0</v>
      </c>
    </row>
    <row r="21" spans="1:9" ht="26.1" customHeight="1">
      <c r="A21" s="436" t="s">
        <v>1237</v>
      </c>
      <c r="B21" s="437">
        <f>IIID!B21</f>
        <v>0</v>
      </c>
      <c r="C21" s="437">
        <f>IIID!F21+IIID!J21</f>
        <v>0</v>
      </c>
      <c r="D21" s="437">
        <f>IIID!H21</f>
        <v>0</v>
      </c>
      <c r="E21" s="437">
        <f>IIID!L21+IIID!N21</f>
        <v>0</v>
      </c>
      <c r="F21" s="437">
        <f>IIID!P21+IIID!R21</f>
        <v>0</v>
      </c>
      <c r="G21" s="437">
        <f>IIID!T21</f>
        <v>0</v>
      </c>
      <c r="H21" s="437">
        <f>IIID!X21</f>
        <v>0</v>
      </c>
      <c r="I21" s="434">
        <f t="shared" si="0"/>
        <v>0</v>
      </c>
    </row>
    <row r="22" spans="1:9" ht="26.1" customHeight="1">
      <c r="A22" s="436" t="s">
        <v>1238</v>
      </c>
      <c r="B22" s="437"/>
      <c r="C22" s="437"/>
      <c r="D22" s="437"/>
      <c r="E22" s="437"/>
      <c r="F22" s="437"/>
      <c r="G22" s="437"/>
      <c r="H22" s="437"/>
      <c r="I22" s="434">
        <f t="shared" si="0"/>
        <v>0</v>
      </c>
    </row>
    <row r="23" spans="1:9" ht="26.1" customHeight="1">
      <c r="A23" s="436" t="s">
        <v>1239</v>
      </c>
      <c r="B23" s="437"/>
      <c r="C23" s="437"/>
      <c r="D23" s="437"/>
      <c r="E23" s="437"/>
      <c r="F23" s="437"/>
      <c r="G23" s="437"/>
      <c r="H23" s="437"/>
      <c r="I23" s="434">
        <f t="shared" si="0"/>
        <v>0</v>
      </c>
    </row>
    <row r="24" spans="1:9" ht="26.1" customHeight="1">
      <c r="A24" s="436" t="s">
        <v>1240</v>
      </c>
      <c r="B24" s="437"/>
      <c r="C24" s="437"/>
      <c r="D24" s="437"/>
      <c r="E24" s="437"/>
      <c r="F24" s="437"/>
      <c r="G24" s="437"/>
      <c r="H24" s="437"/>
      <c r="I24" s="434">
        <f t="shared" si="0"/>
        <v>0</v>
      </c>
    </row>
    <row r="25" spans="1:9" ht="26.1" customHeight="1">
      <c r="A25" s="436" t="s">
        <v>574</v>
      </c>
      <c r="B25" s="437"/>
      <c r="C25" s="437"/>
      <c r="D25" s="437"/>
      <c r="E25" s="437"/>
      <c r="F25" s="437"/>
      <c r="G25" s="437"/>
      <c r="H25" s="437"/>
      <c r="I25" s="434">
        <f t="shared" si="0"/>
        <v>0</v>
      </c>
    </row>
    <row r="26" spans="1:9" ht="26.1" customHeight="1">
      <c r="A26" s="436" t="s">
        <v>578</v>
      </c>
      <c r="B26" s="437"/>
      <c r="C26" s="437"/>
      <c r="D26" s="437"/>
      <c r="E26" s="437"/>
      <c r="F26" s="437"/>
      <c r="G26" s="437"/>
      <c r="H26" s="437"/>
      <c r="I26" s="434">
        <f t="shared" si="0"/>
        <v>0</v>
      </c>
    </row>
    <row r="27" spans="1:9" ht="26.1" customHeight="1">
      <c r="A27" s="436" t="s">
        <v>799</v>
      </c>
      <c r="B27" s="437"/>
      <c r="C27" s="437"/>
      <c r="D27" s="437"/>
      <c r="E27" s="437"/>
      <c r="F27" s="437"/>
      <c r="G27" s="437"/>
      <c r="H27" s="437"/>
      <c r="I27" s="434">
        <f t="shared" si="0"/>
        <v>0</v>
      </c>
    </row>
    <row r="28" spans="1:9" ht="26.1" customHeight="1">
      <c r="A28" s="436" t="s">
        <v>584</v>
      </c>
      <c r="B28" s="437"/>
      <c r="C28" s="437"/>
      <c r="D28" s="437"/>
      <c r="E28" s="437"/>
      <c r="F28" s="437"/>
      <c r="G28" s="437"/>
      <c r="H28" s="437"/>
      <c r="I28" s="434">
        <f t="shared" si="0"/>
        <v>0</v>
      </c>
    </row>
    <row r="29" spans="1:9" ht="26.1" customHeight="1">
      <c r="A29" s="436" t="s">
        <v>1241</v>
      </c>
      <c r="B29" s="437"/>
      <c r="C29" s="437"/>
      <c r="D29" s="437"/>
      <c r="E29" s="437"/>
      <c r="F29" s="437"/>
      <c r="G29" s="437"/>
      <c r="H29" s="437"/>
      <c r="I29" s="434">
        <f t="shared" si="0"/>
        <v>0</v>
      </c>
    </row>
    <row r="30" spans="1:9" ht="26.1" customHeight="1">
      <c r="A30" s="436" t="s">
        <v>592</v>
      </c>
      <c r="B30" s="437"/>
      <c r="C30" s="437"/>
      <c r="D30" s="437"/>
      <c r="E30" s="437"/>
      <c r="F30" s="437"/>
      <c r="G30" s="437"/>
      <c r="H30" s="437"/>
      <c r="I30" s="434">
        <f t="shared" si="0"/>
        <v>0</v>
      </c>
    </row>
    <row r="31" spans="1:9" ht="26.1" customHeight="1">
      <c r="A31" s="436" t="s">
        <v>1100</v>
      </c>
      <c r="B31" s="437"/>
      <c r="C31" s="437"/>
      <c r="D31" s="437"/>
      <c r="E31" s="437"/>
      <c r="F31" s="437"/>
      <c r="G31" s="437"/>
      <c r="H31" s="437"/>
      <c r="I31" s="434">
        <f t="shared" si="0"/>
        <v>0</v>
      </c>
    </row>
    <row r="32" spans="1:9" ht="26.1" customHeight="1">
      <c r="A32" s="436" t="s">
        <v>750</v>
      </c>
      <c r="B32" s="437"/>
      <c r="C32" s="437"/>
      <c r="D32" s="437"/>
      <c r="E32" s="437"/>
      <c r="F32" s="437"/>
      <c r="G32" s="437"/>
      <c r="H32" s="437"/>
      <c r="I32" s="434">
        <f t="shared" si="0"/>
        <v>0</v>
      </c>
    </row>
    <row r="33" spans="1:9" ht="26.1" customHeight="1">
      <c r="A33" s="436" t="s">
        <v>1242</v>
      </c>
      <c r="B33" s="437"/>
      <c r="C33" s="437"/>
      <c r="D33" s="437"/>
      <c r="E33" s="437"/>
      <c r="F33" s="437"/>
      <c r="G33" s="437"/>
      <c r="H33" s="437"/>
      <c r="I33" s="434">
        <f t="shared" si="0"/>
        <v>0</v>
      </c>
    </row>
    <row r="34" spans="1:9" ht="26.1" customHeight="1">
      <c r="A34" s="436" t="s">
        <v>767</v>
      </c>
      <c r="B34" s="437"/>
      <c r="C34" s="437"/>
      <c r="D34" s="437"/>
      <c r="E34" s="437"/>
      <c r="F34" s="437"/>
      <c r="G34" s="437"/>
      <c r="H34" s="437"/>
      <c r="I34" s="434">
        <f t="shared" si="0"/>
        <v>0</v>
      </c>
    </row>
    <row r="35" spans="1:9" ht="26.1" customHeight="1">
      <c r="A35" s="436" t="s">
        <v>771</v>
      </c>
      <c r="B35" s="437"/>
      <c r="C35" s="437"/>
      <c r="D35" s="437"/>
      <c r="E35" s="437"/>
      <c r="F35" s="437"/>
      <c r="G35" s="437"/>
      <c r="H35" s="437"/>
      <c r="I35" s="434">
        <f t="shared" si="0"/>
        <v>0</v>
      </c>
    </row>
    <row r="36" spans="1:9" ht="26.1" customHeight="1">
      <c r="A36" s="436" t="s">
        <v>773</v>
      </c>
      <c r="B36" s="437"/>
      <c r="C36" s="437"/>
      <c r="D36" s="437"/>
      <c r="E36" s="437"/>
      <c r="F36" s="437"/>
      <c r="G36" s="437"/>
      <c r="H36" s="437"/>
      <c r="I36" s="434">
        <f t="shared" si="0"/>
        <v>0</v>
      </c>
    </row>
    <row r="37" spans="1:9" ht="26.1" customHeight="1">
      <c r="A37" s="436" t="s">
        <v>1243</v>
      </c>
      <c r="B37" s="437"/>
      <c r="C37" s="437"/>
      <c r="D37" s="437"/>
      <c r="E37" s="437"/>
      <c r="F37" s="437"/>
      <c r="G37" s="437"/>
      <c r="H37" s="437"/>
      <c r="I37" s="434">
        <f t="shared" si="0"/>
        <v>0</v>
      </c>
    </row>
    <row r="38" spans="1:9" ht="26.1" customHeight="1">
      <c r="A38" s="436" t="s">
        <v>1244</v>
      </c>
      <c r="B38" s="437"/>
      <c r="C38" s="437"/>
      <c r="D38" s="437"/>
      <c r="E38" s="437"/>
      <c r="F38" s="437"/>
      <c r="G38" s="437"/>
      <c r="H38" s="437"/>
      <c r="I38" s="434">
        <f t="shared" si="0"/>
        <v>0</v>
      </c>
    </row>
    <row r="39" spans="1:9" ht="26.1" customHeight="1">
      <c r="A39" s="439" t="s">
        <v>844</v>
      </c>
      <c r="B39" s="440"/>
      <c r="C39" s="440"/>
      <c r="D39" s="440"/>
      <c r="E39" s="440"/>
      <c r="F39" s="440"/>
      <c r="G39" s="440"/>
      <c r="H39" s="440"/>
      <c r="I39" s="434">
        <f t="shared" si="0"/>
        <v>0</v>
      </c>
    </row>
    <row r="40" spans="1:9" ht="26.1" customHeight="1">
      <c r="A40" s="439" t="s">
        <v>849</v>
      </c>
      <c r="B40" s="440"/>
      <c r="C40" s="440"/>
      <c r="D40" s="440"/>
      <c r="E40" s="440"/>
      <c r="F40" s="440"/>
      <c r="G40" s="440"/>
      <c r="H40" s="440"/>
      <c r="I40" s="434">
        <f t="shared" si="0"/>
        <v>0</v>
      </c>
    </row>
    <row r="41" spans="1:9" ht="26.1" customHeight="1">
      <c r="A41" s="439" t="s">
        <v>859</v>
      </c>
      <c r="B41" s="440"/>
      <c r="C41" s="440"/>
      <c r="D41" s="440"/>
      <c r="E41" s="440"/>
      <c r="F41" s="440"/>
      <c r="G41" s="440"/>
      <c r="H41" s="440"/>
      <c r="I41" s="434">
        <f t="shared" si="0"/>
        <v>0</v>
      </c>
    </row>
    <row r="42" spans="1:9" ht="26.1" customHeight="1">
      <c r="A42" s="439" t="s">
        <v>871</v>
      </c>
      <c r="B42" s="440"/>
      <c r="C42" s="440"/>
      <c r="D42" s="440"/>
      <c r="E42" s="440"/>
      <c r="F42" s="440"/>
      <c r="G42" s="440"/>
      <c r="H42" s="440"/>
      <c r="I42" s="434">
        <f t="shared" si="0"/>
        <v>0</v>
      </c>
    </row>
    <row r="43" spans="1:9" ht="26.1" customHeight="1">
      <c r="A43" s="439" t="s">
        <v>1245</v>
      </c>
      <c r="B43" s="440"/>
      <c r="C43" s="440"/>
      <c r="D43" s="440"/>
      <c r="E43" s="440"/>
      <c r="F43" s="440"/>
      <c r="G43" s="440"/>
      <c r="H43" s="440"/>
      <c r="I43" s="434">
        <f t="shared" si="0"/>
        <v>0</v>
      </c>
    </row>
    <row r="44" spans="1:9" ht="26.1" customHeight="1">
      <c r="A44" s="439" t="s">
        <v>1246</v>
      </c>
      <c r="B44" s="440"/>
      <c r="C44" s="440"/>
      <c r="D44" s="440"/>
      <c r="E44" s="440"/>
      <c r="F44" s="440"/>
      <c r="G44" s="440"/>
      <c r="H44" s="440"/>
      <c r="I44" s="434">
        <f t="shared" si="0"/>
        <v>0</v>
      </c>
    </row>
    <row r="45" spans="1:9" ht="26.1" customHeight="1">
      <c r="A45" s="439" t="s">
        <v>1247</v>
      </c>
      <c r="B45" s="440"/>
      <c r="C45" s="440"/>
      <c r="D45" s="440"/>
      <c r="E45" s="440"/>
      <c r="F45" s="440"/>
      <c r="G45" s="440"/>
      <c r="H45" s="440"/>
      <c r="I45" s="434">
        <f t="shared" si="0"/>
        <v>0</v>
      </c>
    </row>
    <row r="46" spans="1:9" ht="26.1" customHeight="1">
      <c r="A46" s="439" t="s">
        <v>902</v>
      </c>
      <c r="B46" s="440"/>
      <c r="C46" s="440"/>
      <c r="D46" s="440"/>
      <c r="E46" s="440"/>
      <c r="F46" s="440"/>
      <c r="G46" s="440"/>
      <c r="H46" s="440"/>
      <c r="I46" s="434">
        <f t="shared" si="0"/>
        <v>0</v>
      </c>
    </row>
    <row r="47" spans="1:9" ht="26.1" customHeight="1">
      <c r="A47" s="439" t="s">
        <v>1248</v>
      </c>
      <c r="B47" s="440"/>
      <c r="C47" s="440"/>
      <c r="D47" s="440"/>
      <c r="E47" s="440"/>
      <c r="F47" s="440"/>
      <c r="G47" s="440"/>
      <c r="H47" s="440"/>
      <c r="I47" s="434">
        <f t="shared" si="0"/>
        <v>0</v>
      </c>
    </row>
    <row r="48" spans="1:9" ht="26.1" customHeight="1">
      <c r="A48" s="439" t="s">
        <v>917</v>
      </c>
      <c r="B48" s="440"/>
      <c r="C48" s="440"/>
      <c r="D48" s="440"/>
      <c r="E48" s="440"/>
      <c r="F48" s="440"/>
      <c r="G48" s="440"/>
      <c r="H48" s="440"/>
      <c r="I48" s="434">
        <f t="shared" si="0"/>
        <v>0</v>
      </c>
    </row>
    <row r="49" spans="1:9" ht="26.1" customHeight="1">
      <c r="A49" s="415" t="s">
        <v>1101</v>
      </c>
      <c r="B49" s="435">
        <f t="shared" ref="B49:I49" si="1">+SUM(B7:B48)</f>
        <v>0</v>
      </c>
      <c r="C49" s="435">
        <f t="shared" si="1"/>
        <v>0</v>
      </c>
      <c r="D49" s="435">
        <f t="shared" si="1"/>
        <v>0</v>
      </c>
      <c r="E49" s="435">
        <f t="shared" si="1"/>
        <v>0</v>
      </c>
      <c r="F49" s="435">
        <f t="shared" si="1"/>
        <v>0</v>
      </c>
      <c r="G49" s="435">
        <f t="shared" si="1"/>
        <v>0</v>
      </c>
      <c r="H49" s="435">
        <f t="shared" si="1"/>
        <v>0</v>
      </c>
      <c r="I49" s="435">
        <f t="shared" si="1"/>
        <v>0</v>
      </c>
    </row>
    <row r="50" spans="1:9">
      <c r="A50" s="16"/>
      <c r="B50" s="42"/>
      <c r="C50" s="42"/>
      <c r="D50" s="42"/>
      <c r="E50" s="42"/>
      <c r="F50" s="42"/>
      <c r="G50" s="42"/>
      <c r="H50" s="42"/>
    </row>
    <row r="51" spans="1:9">
      <c r="A51" s="16"/>
      <c r="B51" s="16"/>
      <c r="C51" s="16"/>
      <c r="D51" s="16"/>
      <c r="E51" s="16"/>
      <c r="F51" s="16"/>
    </row>
    <row r="52" spans="1:9">
      <c r="A52" s="175" t="s">
        <v>1308</v>
      </c>
      <c r="B52" s="16"/>
      <c r="C52" s="16"/>
      <c r="D52" s="16"/>
      <c r="E52" s="16"/>
      <c r="F52" s="16"/>
    </row>
    <row r="53" spans="1:9">
      <c r="A53" s="174" t="s">
        <v>1309</v>
      </c>
      <c r="B53" s="16"/>
      <c r="C53" s="16"/>
      <c r="D53" s="16"/>
      <c r="E53" s="16"/>
      <c r="F53" s="16"/>
    </row>
    <row r="54" spans="1:9">
      <c r="A54" s="16"/>
      <c r="B54" s="16"/>
      <c r="C54" s="16"/>
      <c r="D54" s="16"/>
      <c r="E54" s="16"/>
      <c r="F54" s="16"/>
    </row>
    <row r="55" spans="1:9">
      <c r="A55" s="16"/>
      <c r="B55" s="16"/>
      <c r="C55" s="16"/>
      <c r="D55" s="16"/>
      <c r="E55" s="16"/>
      <c r="F55" s="16"/>
    </row>
    <row r="56" spans="1:9">
      <c r="A56" s="16"/>
      <c r="B56" s="16"/>
      <c r="C56" s="16"/>
      <c r="D56" s="16"/>
      <c r="E56" s="16"/>
      <c r="F56" s="16"/>
    </row>
    <row r="57" spans="1:9">
      <c r="A57" s="16"/>
      <c r="B57" s="16"/>
      <c r="C57" s="16"/>
      <c r="D57" s="16"/>
      <c r="E57" s="16"/>
      <c r="F57" s="16"/>
    </row>
    <row r="58" spans="1:9">
      <c r="A58" s="16"/>
      <c r="B58" s="16"/>
      <c r="C58" s="16"/>
      <c r="D58" s="16"/>
      <c r="E58" s="16"/>
      <c r="F58" s="16"/>
    </row>
    <row r="59" spans="1:9">
      <c r="A59" s="16"/>
      <c r="B59" s="16"/>
      <c r="C59" s="16"/>
      <c r="D59" s="16"/>
      <c r="E59" s="16"/>
      <c r="F59" s="16"/>
    </row>
    <row r="60" spans="1:9">
      <c r="A60" s="16"/>
      <c r="B60" s="16"/>
      <c r="C60" s="16"/>
      <c r="D60" s="16"/>
      <c r="E60" s="16"/>
      <c r="F60" s="16"/>
    </row>
    <row r="61" spans="1:9">
      <c r="A61" s="16"/>
      <c r="B61" s="16"/>
      <c r="C61" s="16"/>
      <c r="D61" s="16"/>
      <c r="E61" s="16"/>
      <c r="F61" s="16"/>
    </row>
    <row r="62" spans="1:9">
      <c r="A62" s="16"/>
      <c r="B62" s="16"/>
      <c r="C62" s="16"/>
      <c r="D62" s="16"/>
      <c r="E62" s="16"/>
      <c r="F62" s="16"/>
    </row>
    <row r="63" spans="1:9">
      <c r="A63" s="16"/>
      <c r="B63" s="16"/>
      <c r="C63" s="16"/>
      <c r="D63" s="16"/>
      <c r="E63" s="16"/>
      <c r="F63" s="16"/>
    </row>
    <row r="64" spans="1:9">
      <c r="A64" s="16"/>
      <c r="B64" s="16"/>
      <c r="C64" s="16"/>
      <c r="D64" s="16"/>
      <c r="E64" s="16"/>
      <c r="F64" s="16"/>
    </row>
    <row r="65" spans="1:6">
      <c r="A65" s="16"/>
      <c r="B65" s="16"/>
      <c r="C65" s="16"/>
      <c r="D65" s="16"/>
      <c r="E65" s="16"/>
      <c r="F65" s="16"/>
    </row>
    <row r="66" spans="1:6">
      <c r="A66" s="16"/>
      <c r="B66" s="16"/>
      <c r="C66" s="16"/>
      <c r="D66" s="16"/>
      <c r="E66" s="16"/>
      <c r="F66" s="16"/>
    </row>
    <row r="67" spans="1:6">
      <c r="A67" s="16"/>
      <c r="B67" s="16"/>
      <c r="C67" s="16"/>
      <c r="D67" s="16"/>
      <c r="E67" s="16"/>
      <c r="F67" s="16"/>
    </row>
    <row r="68" spans="1:6">
      <c r="A68" s="16"/>
      <c r="B68" s="16"/>
      <c r="C68" s="16"/>
      <c r="D68" s="16"/>
      <c r="E68" s="16"/>
      <c r="F68" s="16"/>
    </row>
    <row r="69" spans="1:6">
      <c r="A69" s="16"/>
      <c r="B69" s="16"/>
      <c r="C69" s="16"/>
      <c r="D69" s="16"/>
      <c r="E69" s="16"/>
      <c r="F69" s="16"/>
    </row>
    <row r="70" spans="1:6">
      <c r="A70" s="16"/>
      <c r="B70" s="16"/>
      <c r="C70" s="16"/>
      <c r="D70" s="16"/>
      <c r="E70" s="16"/>
      <c r="F70" s="16"/>
    </row>
    <row r="71" spans="1:6">
      <c r="A71" s="16"/>
      <c r="B71" s="16"/>
      <c r="C71" s="16"/>
      <c r="D71" s="16"/>
      <c r="E71" s="16"/>
      <c r="F71" s="16"/>
    </row>
    <row r="72" spans="1:6">
      <c r="A72" s="16"/>
      <c r="B72" s="16"/>
      <c r="C72" s="16"/>
      <c r="D72" s="16"/>
      <c r="E72" s="16"/>
      <c r="F72" s="16"/>
    </row>
    <row r="73" spans="1:6">
      <c r="A73" s="16"/>
      <c r="B73" s="16"/>
      <c r="C73" s="16"/>
      <c r="D73" s="16"/>
      <c r="E73" s="16"/>
      <c r="F73" s="16"/>
    </row>
    <row r="74" spans="1:6">
      <c r="A74" s="16"/>
      <c r="B74" s="16"/>
      <c r="C74" s="16"/>
      <c r="D74" s="16"/>
      <c r="E74" s="16"/>
      <c r="F74" s="16"/>
    </row>
    <row r="75" spans="1:6">
      <c r="A75" s="16"/>
      <c r="B75" s="16"/>
      <c r="C75" s="16"/>
      <c r="D75" s="16"/>
      <c r="E75" s="16"/>
      <c r="F75" s="16"/>
    </row>
    <row r="76" spans="1:6">
      <c r="A76" s="16"/>
      <c r="B76" s="16"/>
      <c r="C76" s="16"/>
      <c r="D76" s="16"/>
      <c r="E76" s="16"/>
      <c r="F76" s="16"/>
    </row>
    <row r="77" spans="1:6">
      <c r="A77" s="16"/>
      <c r="B77" s="16"/>
      <c r="C77" s="16"/>
      <c r="D77" s="16"/>
      <c r="E77" s="16"/>
      <c r="F77" s="16"/>
    </row>
    <row r="78" spans="1:6">
      <c r="A78" s="16"/>
      <c r="B78" s="16"/>
      <c r="C78" s="16"/>
      <c r="D78" s="16"/>
      <c r="E78" s="16"/>
      <c r="F78" s="16"/>
    </row>
  </sheetData>
  <sheetProtection password="C3C4" sheet="1" objects="1" scenarios="1"/>
  <conditionalFormatting sqref="C1">
    <cfRule type="containsText" dxfId="2" priority="1" operator="containsText" text="Errors">
      <formula>NOT(ISERROR(SEARCH("Errors",C1)))</formula>
    </cfRule>
  </conditionalFormatting>
  <dataValidations count="3">
    <dataValidation type="list" showInputMessage="1" showErrorMessage="1" sqref="A2" xr:uid="{39B07D2C-6820-4536-B073-9C84EB0534C2}">
      <formula1>CAU</formula1>
    </dataValidation>
    <dataValidation type="whole" allowBlank="1" showInputMessage="1" showErrorMessage="1" errorTitle="Data Validation" error="Please enter a whole number between 0 and 2147483647." sqref="B49:I49 I7:I48" xr:uid="{7E4184D8-0FE4-4A1C-BABB-1A764A628242}">
      <formula1>0</formula1>
      <formula2>10000000000</formula2>
    </dataValidation>
    <dataValidation type="whole" allowBlank="1" showInputMessage="1" showErrorMessage="1" errorTitle="Data Validation" error="Please enter a whole number between 0 and 2147483647." sqref="B7:H48" xr:uid="{2BF5B997-F427-4E9B-B746-37C2CC556F62}">
      <formula1>0</formula1>
      <formula2>2147483647</formula2>
    </dataValidation>
  </dataValidations>
  <pageMargins left="0.7" right="0.7" top="0.75" bottom="0.75" header="0.3" footer="0.3"/>
  <ignoredErrors>
    <ignoredError sqref="B21 C21:H2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C000"/>
    <pageSetUpPr fitToPage="1"/>
  </sheetPr>
  <dimension ref="A1:R44"/>
  <sheetViews>
    <sheetView zoomScaleNormal="100" workbookViewId="0">
      <selection activeCell="C19" sqref="C19"/>
    </sheetView>
  </sheetViews>
  <sheetFormatPr defaultRowHeight="13.2"/>
  <cols>
    <col min="2" max="3" width="4.5546875" customWidth="1"/>
    <col min="8" max="8" width="9.109375" customWidth="1"/>
    <col min="18" max="18" width="30.6640625" customWidth="1"/>
  </cols>
  <sheetData>
    <row r="1" spans="1:18" s="1" customFormat="1" ht="15" customHeight="1">
      <c r="A1" s="64" t="s">
        <v>245</v>
      </c>
      <c r="B1" s="63"/>
      <c r="C1" s="63"/>
      <c r="D1" s="63"/>
      <c r="E1" s="63"/>
      <c r="F1" s="63"/>
      <c r="G1" s="63"/>
      <c r="H1" s="63"/>
      <c r="I1" s="63"/>
      <c r="J1" s="63"/>
      <c r="K1" s="63"/>
      <c r="L1" s="63"/>
      <c r="M1" s="63"/>
      <c r="N1" s="63"/>
      <c r="O1" s="63"/>
      <c r="P1" s="63"/>
      <c r="Q1" s="63"/>
      <c r="R1" s="63"/>
    </row>
    <row r="2" spans="1:18" s="1" customFormat="1" ht="15" customHeight="1">
      <c r="A2" s="63" t="s">
        <v>246</v>
      </c>
      <c r="B2" s="63"/>
      <c r="C2" s="63"/>
      <c r="D2" s="63"/>
      <c r="E2" s="63"/>
      <c r="F2" s="63"/>
      <c r="G2" s="63"/>
      <c r="H2" s="63"/>
      <c r="I2" s="63"/>
      <c r="J2" s="63"/>
      <c r="K2" s="63"/>
      <c r="L2" s="63"/>
      <c r="M2" s="63"/>
      <c r="N2" s="63"/>
      <c r="O2" s="63"/>
      <c r="P2" s="63"/>
      <c r="Q2" s="63"/>
      <c r="R2" s="63"/>
    </row>
    <row r="3" spans="1:18" s="1" customFormat="1" ht="15" customHeight="1">
      <c r="A3" s="63"/>
      <c r="B3" s="64" t="s">
        <v>247</v>
      </c>
      <c r="C3" s="63" t="s">
        <v>248</v>
      </c>
      <c r="D3" s="63"/>
      <c r="E3" s="63"/>
      <c r="F3" s="63"/>
      <c r="G3" s="63"/>
      <c r="H3" s="63"/>
      <c r="I3" s="63"/>
      <c r="J3" s="63"/>
      <c r="K3" s="63"/>
      <c r="L3" s="63"/>
      <c r="M3" s="63"/>
      <c r="N3" s="63"/>
      <c r="O3" s="63"/>
      <c r="P3" s="63"/>
      <c r="Q3" s="63"/>
      <c r="R3" s="63"/>
    </row>
    <row r="4" spans="1:18" s="1" customFormat="1" ht="15" customHeight="1">
      <c r="A4" s="63"/>
      <c r="B4" s="63"/>
      <c r="C4" s="63"/>
      <c r="D4" s="63"/>
      <c r="E4" s="63"/>
      <c r="F4" s="63"/>
      <c r="G4" s="63"/>
      <c r="H4" s="63"/>
      <c r="I4" s="63"/>
      <c r="J4" s="63"/>
      <c r="K4" s="63"/>
      <c r="L4" s="63"/>
      <c r="M4" s="63"/>
      <c r="N4" s="63"/>
      <c r="O4" s="63"/>
      <c r="P4" s="63"/>
      <c r="Q4" s="63"/>
      <c r="R4" s="63"/>
    </row>
    <row r="5" spans="1:18" s="1" customFormat="1" ht="15" customHeight="1">
      <c r="A5" s="63"/>
      <c r="B5" s="64" t="s">
        <v>249</v>
      </c>
      <c r="C5" s="63" t="s">
        <v>250</v>
      </c>
      <c r="D5" s="63"/>
      <c r="E5" s="63"/>
      <c r="F5" s="63"/>
      <c r="G5" s="63"/>
      <c r="H5" s="63"/>
      <c r="I5" s="63"/>
      <c r="J5" s="63"/>
      <c r="K5" s="63"/>
      <c r="L5" s="63"/>
      <c r="M5" s="63"/>
      <c r="N5" s="63"/>
      <c r="O5" s="63"/>
      <c r="P5" s="63"/>
      <c r="Q5" s="63"/>
      <c r="R5" s="63"/>
    </row>
    <row r="6" spans="1:18" s="1" customFormat="1" ht="15" customHeight="1">
      <c r="A6" s="63"/>
      <c r="B6" s="64"/>
      <c r="C6" s="63"/>
      <c r="D6" s="64" t="s">
        <v>251</v>
      </c>
      <c r="E6" s="63"/>
      <c r="F6" s="63"/>
      <c r="G6" s="63"/>
      <c r="H6" s="63"/>
      <c r="I6" s="63"/>
      <c r="J6" s="63"/>
      <c r="K6" s="63"/>
      <c r="L6" s="63"/>
      <c r="M6" s="63"/>
      <c r="N6" s="63"/>
      <c r="O6" s="63"/>
      <c r="P6" s="63"/>
      <c r="Q6" s="63"/>
      <c r="R6" s="63"/>
    </row>
    <row r="7" spans="1:18" s="1" customFormat="1" ht="15" customHeight="1">
      <c r="A7" s="63"/>
      <c r="B7" s="63"/>
      <c r="C7" s="63"/>
      <c r="D7" s="63"/>
      <c r="E7" s="63"/>
      <c r="F7" s="63"/>
      <c r="G7" s="63"/>
      <c r="H7" s="63"/>
      <c r="I7" s="63"/>
      <c r="J7" s="63"/>
      <c r="K7" s="63"/>
      <c r="L7" s="63"/>
      <c r="M7" s="63"/>
      <c r="N7" s="63"/>
      <c r="O7" s="63"/>
      <c r="P7" s="63"/>
      <c r="Q7" s="63"/>
      <c r="R7" s="63"/>
    </row>
    <row r="8" spans="1:18" s="1" customFormat="1" ht="15" customHeight="1">
      <c r="A8" s="63"/>
      <c r="B8" s="64" t="s">
        <v>252</v>
      </c>
      <c r="C8" s="63" t="s">
        <v>253</v>
      </c>
      <c r="D8" s="63"/>
      <c r="E8" s="63"/>
      <c r="F8" s="63"/>
      <c r="G8" s="63"/>
      <c r="H8" s="63"/>
      <c r="I8" s="63"/>
      <c r="J8" s="63"/>
      <c r="K8" s="63"/>
      <c r="L8" s="63"/>
      <c r="M8" s="63"/>
      <c r="N8" s="63"/>
      <c r="O8" s="63"/>
      <c r="P8" s="63"/>
      <c r="Q8" s="63"/>
      <c r="R8" s="63"/>
    </row>
    <row r="9" spans="1:18" s="1" customFormat="1" ht="15" customHeight="1">
      <c r="A9" s="63"/>
      <c r="B9" s="63"/>
      <c r="C9" s="63" t="s">
        <v>254</v>
      </c>
      <c r="D9" s="63"/>
      <c r="E9" s="63"/>
      <c r="F9" s="63"/>
      <c r="G9" s="63"/>
      <c r="H9" s="63"/>
      <c r="I9" s="63"/>
      <c r="J9" s="63"/>
      <c r="K9" s="63"/>
      <c r="L9" s="63"/>
      <c r="M9" s="63"/>
      <c r="N9" s="63"/>
      <c r="O9" s="63"/>
      <c r="P9" s="63"/>
      <c r="Q9" s="63"/>
      <c r="R9" s="63"/>
    </row>
    <row r="10" spans="1:18" s="1" customFormat="1" ht="15" customHeight="1">
      <c r="A10" s="63"/>
      <c r="B10" s="63"/>
      <c r="C10" s="65"/>
      <c r="D10" s="64" t="s">
        <v>255</v>
      </c>
      <c r="E10" s="63"/>
      <c r="F10" s="63"/>
      <c r="G10" s="63"/>
      <c r="H10" s="63"/>
      <c r="I10" s="63"/>
      <c r="J10" s="63"/>
      <c r="K10" s="63"/>
      <c r="L10" s="63"/>
      <c r="M10" s="63"/>
      <c r="N10" s="63"/>
      <c r="O10" s="63"/>
      <c r="P10" s="63"/>
      <c r="Q10" s="63"/>
      <c r="R10" s="63"/>
    </row>
    <row r="11" spans="1:18" s="1" customFormat="1" ht="15" customHeight="1">
      <c r="A11" s="63"/>
      <c r="B11" s="63"/>
      <c r="C11" s="65"/>
      <c r="D11" s="63"/>
      <c r="E11" s="63"/>
      <c r="F11" s="63"/>
      <c r="G11" s="63"/>
      <c r="H11" s="63"/>
      <c r="I11" s="63"/>
      <c r="J11" s="63"/>
      <c r="K11" s="63"/>
      <c r="L11" s="63"/>
      <c r="M11" s="63"/>
      <c r="N11" s="63"/>
      <c r="O11" s="63"/>
      <c r="P11" s="63"/>
      <c r="Q11" s="63"/>
      <c r="R11" s="63"/>
    </row>
    <row r="12" spans="1:18" s="1" customFormat="1" ht="15" customHeight="1">
      <c r="A12" s="64"/>
      <c r="B12" s="64" t="s">
        <v>256</v>
      </c>
      <c r="C12" s="66" t="s">
        <v>257</v>
      </c>
      <c r="D12" s="64"/>
      <c r="E12" s="64"/>
      <c r="F12" s="64"/>
      <c r="G12" s="64"/>
      <c r="H12" s="63"/>
      <c r="I12" s="63"/>
      <c r="J12" s="63"/>
      <c r="K12" s="63"/>
      <c r="L12" s="63"/>
      <c r="M12" s="63"/>
      <c r="N12" s="63"/>
      <c r="O12" s="63"/>
      <c r="P12" s="63"/>
      <c r="Q12" s="63"/>
      <c r="R12" s="63"/>
    </row>
    <row r="13" spans="1:18" s="1" customFormat="1" ht="15" customHeight="1">
      <c r="A13" s="64"/>
      <c r="B13" s="64"/>
      <c r="C13" s="66"/>
      <c r="D13" s="66" t="s">
        <v>258</v>
      </c>
      <c r="E13" s="64"/>
      <c r="F13" s="64"/>
      <c r="G13" s="64"/>
      <c r="H13" s="63"/>
      <c r="I13" s="63"/>
      <c r="J13" s="63"/>
      <c r="K13" s="63"/>
      <c r="L13" s="63"/>
      <c r="M13" s="63"/>
      <c r="N13" s="63"/>
      <c r="O13" s="63"/>
      <c r="P13" s="63"/>
      <c r="Q13" s="63"/>
      <c r="R13" s="63"/>
    </row>
    <row r="14" spans="1:18" s="1" customFormat="1" ht="15" customHeight="1">
      <c r="A14" s="64"/>
      <c r="B14" s="64"/>
      <c r="C14" s="66"/>
      <c r="D14" s="66" t="s">
        <v>259</v>
      </c>
      <c r="E14" s="64"/>
      <c r="F14" s="64"/>
      <c r="G14" s="64"/>
      <c r="H14" s="63"/>
      <c r="I14" s="63"/>
      <c r="J14" s="63"/>
      <c r="K14" s="63"/>
      <c r="L14" s="63"/>
      <c r="M14" s="63"/>
      <c r="N14" s="63"/>
      <c r="O14" s="63"/>
      <c r="P14" s="63"/>
      <c r="Q14" s="63"/>
      <c r="R14" s="63"/>
    </row>
    <row r="15" spans="1:18" s="1" customFormat="1" ht="15" customHeight="1">
      <c r="A15" s="63"/>
      <c r="B15" s="63"/>
      <c r="C15" s="63"/>
      <c r="D15" s="63"/>
      <c r="E15" s="63"/>
      <c r="F15" s="63"/>
      <c r="G15" s="63"/>
      <c r="H15" s="63"/>
      <c r="I15" s="63"/>
      <c r="J15" s="63"/>
      <c r="K15" s="63"/>
      <c r="L15" s="63"/>
      <c r="M15" s="63"/>
      <c r="N15" s="63"/>
      <c r="O15" s="63"/>
      <c r="P15" s="63"/>
      <c r="Q15" s="63"/>
      <c r="R15" s="63"/>
    </row>
    <row r="16" spans="1:18" s="1" customFormat="1" ht="15" customHeight="1">
      <c r="A16" s="63"/>
      <c r="B16" s="64" t="s">
        <v>260</v>
      </c>
      <c r="C16" s="63" t="s">
        <v>261</v>
      </c>
      <c r="D16" s="63"/>
      <c r="E16" s="63"/>
      <c r="F16" s="63"/>
      <c r="G16" s="63"/>
      <c r="H16" s="63"/>
      <c r="I16" s="63"/>
      <c r="J16" s="63"/>
      <c r="K16" s="63"/>
      <c r="L16" s="63"/>
      <c r="M16" s="63"/>
      <c r="N16" s="63"/>
      <c r="O16" s="63"/>
      <c r="P16" s="63"/>
      <c r="Q16" s="63"/>
      <c r="R16" s="63"/>
    </row>
    <row r="17" spans="1:18" s="1" customFormat="1" ht="15" customHeight="1">
      <c r="A17" s="63"/>
      <c r="B17" s="63"/>
      <c r="C17" s="359"/>
      <c r="D17" s="63"/>
      <c r="E17" s="63"/>
      <c r="F17" s="63"/>
      <c r="G17" s="63"/>
      <c r="H17" s="63"/>
      <c r="I17" s="63"/>
      <c r="J17" s="63"/>
      <c r="K17" s="63"/>
      <c r="L17" s="63"/>
      <c r="M17" s="63"/>
      <c r="N17" s="63"/>
      <c r="O17" s="63"/>
      <c r="P17" s="63"/>
      <c r="Q17" s="63"/>
      <c r="R17" s="63"/>
    </row>
    <row r="18" spans="1:18" s="1" customFormat="1" ht="15" customHeight="1">
      <c r="A18" s="63"/>
      <c r="B18" s="64" t="s">
        <v>262</v>
      </c>
      <c r="C18" s="799" t="s">
        <v>263</v>
      </c>
      <c r="D18" s="800"/>
      <c r="E18" s="800"/>
      <c r="F18" s="800"/>
      <c r="G18" s="800"/>
      <c r="H18" s="800"/>
      <c r="I18" s="800"/>
      <c r="J18" s="800"/>
      <c r="K18" s="800"/>
      <c r="L18" s="800"/>
      <c r="M18" s="800"/>
      <c r="N18" s="800"/>
      <c r="O18" s="800"/>
      <c r="P18" s="800"/>
      <c r="Q18" s="800"/>
      <c r="R18" s="800"/>
    </row>
    <row r="19" spans="1:18" s="1" customFormat="1" ht="15" customHeight="1"/>
    <row r="20" spans="1:18" s="1" customFormat="1" ht="15" customHeight="1"/>
    <row r="21" spans="1:18" s="1" customFormat="1" ht="15" customHeight="1"/>
    <row r="22" spans="1:18">
      <c r="A22" s="18"/>
      <c r="B22" s="18"/>
      <c r="C22" s="18"/>
      <c r="D22" s="18"/>
      <c r="E22" s="18"/>
      <c r="F22" s="18"/>
      <c r="G22" s="18"/>
      <c r="H22" s="18"/>
      <c r="I22" s="18"/>
      <c r="J22" s="18"/>
      <c r="K22" s="18"/>
      <c r="L22" s="18"/>
      <c r="M22" s="18"/>
      <c r="N22" s="18"/>
      <c r="O22" s="18"/>
      <c r="P22" s="18"/>
      <c r="Q22" s="18"/>
      <c r="R22" s="18"/>
    </row>
    <row r="23" spans="1:18">
      <c r="A23" s="18"/>
      <c r="B23" s="18"/>
      <c r="C23" s="18"/>
      <c r="D23" s="18"/>
      <c r="E23" s="18"/>
      <c r="F23" s="18"/>
      <c r="G23" s="18"/>
      <c r="H23" s="18"/>
      <c r="I23" s="18"/>
      <c r="J23" s="18"/>
      <c r="K23" s="18"/>
      <c r="L23" s="18"/>
      <c r="M23" s="18"/>
      <c r="N23" s="18"/>
      <c r="O23" s="18"/>
      <c r="P23" s="18"/>
      <c r="Q23" s="18"/>
      <c r="R23" s="18"/>
    </row>
    <row r="24" spans="1:18">
      <c r="A24" s="18"/>
      <c r="B24" s="18"/>
      <c r="C24" s="18"/>
      <c r="D24" s="18"/>
      <c r="E24" s="18"/>
      <c r="F24" s="18"/>
      <c r="G24" s="18"/>
      <c r="H24" s="18"/>
      <c r="I24" s="18"/>
      <c r="J24" s="18"/>
      <c r="K24" s="18"/>
      <c r="L24" s="18"/>
      <c r="M24" s="18"/>
      <c r="N24" s="18"/>
      <c r="O24" s="18"/>
      <c r="P24" s="18"/>
      <c r="Q24" s="18"/>
      <c r="R24" s="18"/>
    </row>
    <row r="25" spans="1:18">
      <c r="A25" s="18"/>
      <c r="B25" s="18"/>
      <c r="C25" s="18"/>
      <c r="D25" s="18"/>
      <c r="E25" s="18"/>
      <c r="F25" s="18"/>
      <c r="G25" s="18"/>
      <c r="H25" s="18"/>
      <c r="I25" s="18"/>
      <c r="J25" s="18"/>
      <c r="K25" s="18"/>
      <c r="L25" s="18"/>
      <c r="M25" s="18"/>
      <c r="N25" s="18"/>
      <c r="O25" s="18"/>
      <c r="P25" s="18"/>
      <c r="Q25" s="18"/>
      <c r="R25" s="18"/>
    </row>
    <row r="26" spans="1:18">
      <c r="A26" s="18"/>
      <c r="B26" s="18"/>
      <c r="C26" s="18"/>
      <c r="D26" s="18"/>
      <c r="E26" s="18"/>
      <c r="F26" s="18"/>
      <c r="G26" s="18"/>
      <c r="H26" s="18"/>
      <c r="I26" s="18"/>
      <c r="J26" s="18"/>
      <c r="K26" s="18"/>
      <c r="L26" s="18"/>
      <c r="M26" s="18"/>
      <c r="N26" s="18"/>
      <c r="O26" s="18"/>
      <c r="P26" s="18"/>
      <c r="Q26" s="18"/>
      <c r="R26" s="18"/>
    </row>
    <row r="27" spans="1:18">
      <c r="A27" s="18"/>
      <c r="B27" s="18"/>
      <c r="C27" s="18"/>
      <c r="D27" s="18"/>
      <c r="E27" s="18"/>
      <c r="F27" s="18"/>
      <c r="G27" s="18"/>
      <c r="H27" s="18"/>
      <c r="I27" s="18"/>
      <c r="J27" s="18"/>
      <c r="K27" s="18"/>
      <c r="L27" s="18"/>
      <c r="M27" s="18"/>
      <c r="N27" s="18"/>
      <c r="O27" s="18"/>
      <c r="P27" s="18"/>
      <c r="Q27" s="18"/>
      <c r="R27" s="18"/>
    </row>
    <row r="28" spans="1:18">
      <c r="A28" s="18"/>
      <c r="B28" s="18"/>
      <c r="C28" s="18"/>
      <c r="D28" s="18"/>
      <c r="E28" s="18"/>
      <c r="F28" s="18"/>
      <c r="G28" s="18"/>
      <c r="H28" s="18"/>
      <c r="I28" s="18"/>
      <c r="J28" s="18"/>
      <c r="K28" s="18"/>
      <c r="L28" s="18"/>
      <c r="M28" s="18"/>
      <c r="N28" s="18"/>
      <c r="O28" s="18"/>
      <c r="P28" s="18"/>
      <c r="Q28" s="18"/>
      <c r="R28" s="18"/>
    </row>
    <row r="29" spans="1:18">
      <c r="A29" s="18"/>
      <c r="B29" s="18"/>
      <c r="C29" s="18"/>
      <c r="D29" s="18"/>
      <c r="E29" s="18"/>
      <c r="F29" s="18"/>
      <c r="G29" s="18"/>
      <c r="H29" s="18"/>
      <c r="I29" s="18"/>
      <c r="J29" s="18"/>
      <c r="K29" s="18"/>
      <c r="L29" s="18"/>
      <c r="M29" s="18"/>
      <c r="N29" s="18"/>
      <c r="O29" s="18"/>
      <c r="P29" s="18"/>
      <c r="Q29" s="18"/>
      <c r="R29" s="18"/>
    </row>
    <row r="30" spans="1:18">
      <c r="A30" s="18"/>
      <c r="B30" s="18"/>
      <c r="C30" s="18"/>
      <c r="D30" s="18"/>
      <c r="E30" s="18"/>
      <c r="F30" s="18"/>
      <c r="G30" s="18"/>
      <c r="H30" s="18"/>
      <c r="I30" s="18"/>
      <c r="J30" s="18"/>
      <c r="K30" s="18"/>
      <c r="L30" s="18"/>
      <c r="M30" s="18"/>
      <c r="N30" s="18"/>
      <c r="O30" s="18"/>
      <c r="P30" s="18"/>
      <c r="Q30" s="18"/>
      <c r="R30" s="18"/>
    </row>
    <row r="31" spans="1:18">
      <c r="A31" s="18"/>
      <c r="B31" s="18"/>
      <c r="C31" s="18"/>
      <c r="D31" s="18"/>
      <c r="E31" s="18"/>
      <c r="F31" s="18"/>
      <c r="G31" s="18"/>
      <c r="H31" s="18"/>
      <c r="I31" s="18"/>
      <c r="J31" s="18"/>
      <c r="K31" s="18"/>
      <c r="L31" s="18"/>
      <c r="M31" s="18"/>
      <c r="N31" s="18"/>
      <c r="O31" s="18"/>
      <c r="P31" s="18"/>
      <c r="Q31" s="18"/>
      <c r="R31" s="18"/>
    </row>
    <row r="32" spans="1:18">
      <c r="A32" s="18"/>
      <c r="B32" s="18"/>
      <c r="C32" s="18"/>
      <c r="D32" s="18"/>
      <c r="E32" s="18"/>
      <c r="F32" s="18"/>
      <c r="G32" s="18"/>
      <c r="H32" s="18"/>
      <c r="I32" s="18"/>
      <c r="J32" s="18"/>
      <c r="K32" s="18"/>
      <c r="L32" s="18"/>
      <c r="M32" s="18"/>
      <c r="N32" s="18"/>
      <c r="O32" s="18"/>
      <c r="P32" s="18"/>
      <c r="Q32" s="18"/>
      <c r="R32" s="18"/>
    </row>
    <row r="33" spans="1:18">
      <c r="A33" s="18"/>
      <c r="B33" s="18"/>
      <c r="C33" s="18"/>
      <c r="D33" s="18"/>
      <c r="E33" s="18"/>
      <c r="F33" s="18"/>
      <c r="G33" s="18"/>
      <c r="H33" s="18"/>
      <c r="I33" s="18"/>
      <c r="J33" s="18"/>
      <c r="K33" s="18"/>
      <c r="L33" s="18"/>
      <c r="M33" s="18"/>
      <c r="N33" s="18"/>
      <c r="O33" s="18"/>
      <c r="P33" s="18"/>
      <c r="Q33" s="18"/>
      <c r="R33" s="18"/>
    </row>
    <row r="34" spans="1:18">
      <c r="A34" s="18"/>
      <c r="B34" s="18"/>
      <c r="C34" s="18"/>
      <c r="D34" s="18"/>
      <c r="E34" s="18"/>
      <c r="F34" s="18"/>
      <c r="G34" s="18"/>
      <c r="H34" s="18"/>
      <c r="I34" s="18"/>
      <c r="J34" s="18"/>
      <c r="K34" s="18"/>
      <c r="L34" s="18"/>
      <c r="M34" s="18"/>
      <c r="N34" s="18"/>
      <c r="O34" s="18"/>
      <c r="P34" s="18"/>
      <c r="Q34" s="18"/>
      <c r="R34" s="18"/>
    </row>
    <row r="35" spans="1:18">
      <c r="A35" s="18"/>
      <c r="B35" s="18"/>
      <c r="C35" s="18"/>
      <c r="D35" s="18"/>
      <c r="E35" s="18"/>
      <c r="F35" s="18"/>
      <c r="G35" s="18"/>
      <c r="H35" s="18"/>
      <c r="I35" s="18"/>
      <c r="J35" s="18"/>
      <c r="K35" s="18"/>
      <c r="L35" s="18"/>
      <c r="M35" s="18"/>
      <c r="N35" s="18"/>
      <c r="O35" s="18"/>
      <c r="P35" s="18"/>
      <c r="Q35" s="18"/>
      <c r="R35" s="18"/>
    </row>
    <row r="36" spans="1:18">
      <c r="A36" s="18"/>
      <c r="B36" s="18"/>
      <c r="C36" s="18"/>
      <c r="D36" s="18"/>
      <c r="E36" s="18"/>
      <c r="F36" s="18"/>
      <c r="G36" s="18"/>
      <c r="H36" s="18"/>
      <c r="I36" s="18"/>
      <c r="J36" s="18"/>
      <c r="K36" s="18"/>
      <c r="L36" s="18"/>
      <c r="M36" s="18"/>
      <c r="N36" s="18"/>
      <c r="O36" s="18"/>
      <c r="P36" s="18"/>
      <c r="Q36" s="18"/>
      <c r="R36" s="18"/>
    </row>
    <row r="37" spans="1:18">
      <c r="A37" s="18"/>
      <c r="B37" s="18"/>
      <c r="C37" s="18"/>
      <c r="D37" s="18"/>
      <c r="E37" s="18"/>
      <c r="F37" s="18"/>
      <c r="G37" s="18"/>
      <c r="H37" s="18"/>
      <c r="I37" s="18"/>
      <c r="J37" s="18"/>
      <c r="K37" s="18"/>
      <c r="L37" s="18"/>
      <c r="M37" s="18"/>
      <c r="N37" s="18"/>
      <c r="O37" s="18"/>
      <c r="P37" s="18"/>
      <c r="Q37" s="18"/>
      <c r="R37" s="18"/>
    </row>
    <row r="38" spans="1:18">
      <c r="A38" s="18"/>
      <c r="B38" s="18"/>
      <c r="C38" s="18"/>
      <c r="D38" s="18"/>
      <c r="E38" s="18"/>
      <c r="F38" s="18"/>
      <c r="G38" s="18"/>
      <c r="H38" s="18"/>
      <c r="I38" s="18"/>
      <c r="J38" s="18"/>
      <c r="K38" s="18"/>
      <c r="L38" s="18"/>
      <c r="M38" s="18"/>
      <c r="N38" s="18"/>
      <c r="O38" s="18"/>
      <c r="P38" s="18"/>
      <c r="Q38" s="18"/>
      <c r="R38" s="18"/>
    </row>
    <row r="39" spans="1:18">
      <c r="A39" s="18"/>
      <c r="B39" s="18"/>
      <c r="C39" s="18"/>
      <c r="D39" s="18"/>
      <c r="E39" s="18"/>
      <c r="F39" s="18"/>
      <c r="G39" s="18"/>
      <c r="H39" s="18"/>
      <c r="I39" s="18"/>
      <c r="J39" s="18"/>
      <c r="K39" s="18"/>
      <c r="L39" s="18"/>
      <c r="M39" s="18"/>
      <c r="N39" s="18"/>
      <c r="O39" s="18"/>
      <c r="P39" s="18"/>
      <c r="Q39" s="18"/>
      <c r="R39" s="18"/>
    </row>
    <row r="40" spans="1:18">
      <c r="A40" s="18"/>
      <c r="B40" s="18"/>
      <c r="C40" s="18"/>
      <c r="D40" s="18"/>
      <c r="E40" s="18"/>
      <c r="F40" s="18"/>
      <c r="G40" s="18"/>
      <c r="H40" s="18"/>
      <c r="I40" s="18"/>
      <c r="J40" s="18"/>
      <c r="K40" s="18"/>
      <c r="L40" s="18"/>
      <c r="M40" s="18"/>
      <c r="N40" s="18"/>
      <c r="O40" s="18"/>
      <c r="P40" s="18"/>
      <c r="Q40" s="18"/>
      <c r="R40" s="18"/>
    </row>
    <row r="41" spans="1:18">
      <c r="A41" s="18"/>
      <c r="B41" s="18"/>
      <c r="C41" s="18"/>
      <c r="D41" s="18"/>
      <c r="E41" s="18"/>
      <c r="F41" s="18"/>
      <c r="G41" s="18"/>
      <c r="H41" s="18"/>
      <c r="I41" s="18"/>
      <c r="J41" s="18"/>
      <c r="K41" s="18"/>
      <c r="L41" s="18"/>
      <c r="M41" s="18"/>
      <c r="N41" s="18"/>
      <c r="O41" s="18"/>
      <c r="P41" s="18"/>
      <c r="Q41" s="18"/>
      <c r="R41" s="18"/>
    </row>
    <row r="42" spans="1:18">
      <c r="A42" s="18"/>
      <c r="B42" s="18"/>
      <c r="C42" s="18"/>
      <c r="D42" s="18"/>
      <c r="E42" s="18"/>
      <c r="F42" s="18"/>
      <c r="G42" s="18"/>
      <c r="H42" s="18"/>
      <c r="I42" s="18"/>
      <c r="J42" s="18"/>
      <c r="K42" s="18"/>
      <c r="L42" s="18"/>
      <c r="M42" s="18"/>
      <c r="N42" s="18"/>
      <c r="O42" s="18"/>
      <c r="P42" s="18"/>
      <c r="Q42" s="18"/>
      <c r="R42" s="18"/>
    </row>
    <row r="43" spans="1:18">
      <c r="A43" s="18"/>
      <c r="B43" s="18"/>
      <c r="C43" s="18"/>
      <c r="D43" s="18"/>
      <c r="E43" s="18"/>
      <c r="F43" s="18"/>
      <c r="G43" s="18"/>
      <c r="H43" s="18"/>
      <c r="I43" s="18"/>
      <c r="J43" s="18"/>
      <c r="K43" s="18"/>
      <c r="L43" s="18"/>
      <c r="M43" s="18"/>
      <c r="N43" s="18"/>
      <c r="O43" s="18"/>
      <c r="P43" s="18"/>
      <c r="Q43" s="18"/>
      <c r="R43" s="18"/>
    </row>
    <row r="44" spans="1:18">
      <c r="A44" s="18"/>
      <c r="B44" s="18"/>
      <c r="C44" s="18"/>
      <c r="D44" s="18"/>
      <c r="E44" s="18"/>
      <c r="F44" s="18"/>
      <c r="G44" s="18"/>
      <c r="H44" s="18"/>
      <c r="I44" s="18"/>
      <c r="J44" s="18"/>
      <c r="K44" s="18"/>
      <c r="L44" s="18"/>
      <c r="M44" s="18"/>
      <c r="N44" s="18"/>
      <c r="O44" s="18"/>
      <c r="P44" s="18"/>
      <c r="Q44" s="18"/>
      <c r="R44" s="18"/>
    </row>
  </sheetData>
  <sheetProtection password="C3C4" sheet="1" objects="1" scenarios="1"/>
  <customSheetViews>
    <customSheetView guid="{89953FCB-456A-4C2D-8912-B30825F750D3}" showGridLines="0" fitToPage="1">
      <selection activeCell="D25" sqref="D25"/>
      <pageMargins left="0" right="0" top="0" bottom="0" header="0" footer="0"/>
      <printOptions horizontalCentered="1" verticalCentered="1"/>
      <pageSetup scale="75" orientation="landscape" r:id="rId1"/>
      <headerFooter alignWithMargins="0"/>
    </customSheetView>
  </customSheetViews>
  <mergeCells count="1">
    <mergeCell ref="C18:R18"/>
  </mergeCells>
  <phoneticPr fontId="5" type="noConversion"/>
  <printOptions horizontalCentered="1" verticalCentered="1"/>
  <pageMargins left="0.39" right="0.4" top="1" bottom="1" header="0.5" footer="0.5"/>
  <pageSetup scale="75" orientation="landscape" r:id="rId2"/>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322F2-5FEA-4F8E-BA73-90FB3C85260E}">
  <sheetPr codeName="Sheet38"/>
  <dimension ref="A1:I78"/>
  <sheetViews>
    <sheetView topLeftCell="A32" workbookViewId="0">
      <selection activeCell="I8" sqref="I7:I48"/>
    </sheetView>
  </sheetViews>
  <sheetFormatPr defaultColWidth="8.88671875" defaultRowHeight="13.2"/>
  <cols>
    <col min="1" max="1" width="30.6640625" style="2" customWidth="1"/>
    <col min="2" max="8" width="15.6640625" style="2" customWidth="1"/>
    <col min="9" max="9" width="20.6640625" style="2" customWidth="1"/>
    <col min="10" max="16384" width="8.88671875" style="2"/>
  </cols>
  <sheetData>
    <row r="1" spans="1:9" ht="13.8" thickBot="1">
      <c r="A1" s="61" t="s">
        <v>1291</v>
      </c>
      <c r="B1" s="62"/>
      <c r="C1" s="52" t="str">
        <f>IF('Compliance Issues'!H2="x","Errors exist, see the Compliance Issues tab.","")</f>
        <v/>
      </c>
      <c r="D1" s="52"/>
      <c r="E1" s="52"/>
      <c r="F1" s="52"/>
      <c r="G1" s="52"/>
      <c r="H1" s="52"/>
    </row>
    <row r="2" spans="1:9" ht="16.2" thickBot="1">
      <c r="A2" s="7">
        <f>IIIB!A2</f>
        <v>0</v>
      </c>
      <c r="B2" s="118" t="str">
        <f>IIIB!C2</f>
        <v>January 2021</v>
      </c>
      <c r="C2" s="67" t="str">
        <f>LOOKUP(B2,'Addl Info'!A21:A34,'Addl Info'!B21:B34)</f>
        <v>01-2021 - 12-2021</v>
      </c>
      <c r="D2" s="53" t="e">
        <f>'Overall Total (2)'!I2+'Overall Total (2)'!I4</f>
        <v>#N/A</v>
      </c>
      <c r="E2" s="52"/>
      <c r="G2" s="54"/>
    </row>
    <row r="3" spans="1:9">
      <c r="A3" s="52"/>
      <c r="B3" s="56"/>
      <c r="C3" s="69" t="s">
        <v>1225</v>
      </c>
      <c r="D3" s="55" t="e">
        <f>'Overall Total (2)'!I3+'Overall Total (2)'!I5</f>
        <v>#N/A</v>
      </c>
      <c r="E3" s="56"/>
      <c r="F3" s="56"/>
      <c r="G3" s="56"/>
      <c r="H3" s="52"/>
    </row>
    <row r="4" spans="1:9">
      <c r="A4" s="52"/>
      <c r="B4" s="56"/>
      <c r="C4" s="52"/>
      <c r="D4" s="52"/>
      <c r="E4" s="56"/>
      <c r="F4" s="56"/>
      <c r="G4" s="56"/>
      <c r="H4" s="52"/>
    </row>
    <row r="5" spans="1:9">
      <c r="A5" s="57"/>
      <c r="B5" s="58"/>
      <c r="C5" s="52"/>
      <c r="D5" s="52"/>
      <c r="E5" s="58"/>
      <c r="F5" s="58"/>
      <c r="G5" s="58"/>
      <c r="H5" s="52"/>
    </row>
    <row r="6" spans="1:9" ht="77.099999999999994" customHeight="1">
      <c r="A6" s="60" t="s">
        <v>1226</v>
      </c>
      <c r="B6" s="59" t="s">
        <v>1293</v>
      </c>
      <c r="C6" s="59" t="s">
        <v>1295</v>
      </c>
      <c r="D6" s="59" t="s">
        <v>1296</v>
      </c>
      <c r="E6" s="59" t="s">
        <v>1297</v>
      </c>
      <c r="F6" s="59" t="s">
        <v>1298</v>
      </c>
      <c r="G6" s="59" t="s">
        <v>1299</v>
      </c>
      <c r="H6" s="59" t="s">
        <v>1300</v>
      </c>
      <c r="I6" s="59" t="s">
        <v>1302</v>
      </c>
    </row>
    <row r="7" spans="1:9" ht="26.1" customHeight="1">
      <c r="A7" s="436" t="s">
        <v>357</v>
      </c>
      <c r="B7" s="437"/>
      <c r="C7" s="437"/>
      <c r="D7" s="437"/>
      <c r="E7" s="437"/>
      <c r="F7" s="437"/>
      <c r="G7" s="437"/>
      <c r="H7" s="437"/>
      <c r="I7" s="434">
        <f>SUM(B7:H7)</f>
        <v>0</v>
      </c>
    </row>
    <row r="8" spans="1:9" ht="26.1" customHeight="1">
      <c r="A8" s="436" t="s">
        <v>360</v>
      </c>
      <c r="B8" s="437"/>
      <c r="C8" s="437"/>
      <c r="D8" s="437"/>
      <c r="E8" s="437"/>
      <c r="F8" s="437"/>
      <c r="G8" s="437"/>
      <c r="H8" s="437"/>
      <c r="I8" s="434">
        <f t="shared" ref="I8:I48" si="0">SUM(B8:H8)</f>
        <v>0</v>
      </c>
    </row>
    <row r="9" spans="1:9" ht="26.1" customHeight="1">
      <c r="A9" s="436" t="s">
        <v>368</v>
      </c>
      <c r="B9" s="437"/>
      <c r="C9" s="437"/>
      <c r="D9" s="437"/>
      <c r="E9" s="437"/>
      <c r="F9" s="437"/>
      <c r="G9" s="437"/>
      <c r="H9" s="437"/>
      <c r="I9" s="434">
        <f t="shared" si="0"/>
        <v>0</v>
      </c>
    </row>
    <row r="10" spans="1:9" ht="26.1" customHeight="1">
      <c r="A10" s="436" t="s">
        <v>376</v>
      </c>
      <c r="B10" s="437"/>
      <c r="C10" s="437"/>
      <c r="D10" s="437"/>
      <c r="E10" s="437"/>
      <c r="F10" s="437"/>
      <c r="G10" s="437"/>
      <c r="H10" s="437"/>
      <c r="I10" s="434">
        <f t="shared" si="0"/>
        <v>0</v>
      </c>
    </row>
    <row r="11" spans="1:9" ht="26.1" customHeight="1">
      <c r="A11" s="438" t="s">
        <v>1233</v>
      </c>
      <c r="B11" s="437"/>
      <c r="C11" s="437"/>
      <c r="D11" s="437"/>
      <c r="E11" s="437"/>
      <c r="F11" s="437"/>
      <c r="G11" s="437"/>
      <c r="H11" s="437"/>
      <c r="I11" s="434">
        <f t="shared" si="0"/>
        <v>0</v>
      </c>
    </row>
    <row r="12" spans="1:9" ht="26.1" customHeight="1">
      <c r="A12" s="436" t="s">
        <v>407</v>
      </c>
      <c r="B12" s="437"/>
      <c r="C12" s="437"/>
      <c r="D12" s="437"/>
      <c r="E12" s="437"/>
      <c r="F12" s="437"/>
      <c r="G12" s="437"/>
      <c r="H12" s="437"/>
      <c r="I12" s="434">
        <f t="shared" si="0"/>
        <v>0</v>
      </c>
    </row>
    <row r="13" spans="1:9" ht="26.1" customHeight="1">
      <c r="A13" s="436" t="s">
        <v>411</v>
      </c>
      <c r="B13" s="437"/>
      <c r="C13" s="437"/>
      <c r="D13" s="437"/>
      <c r="E13" s="437"/>
      <c r="F13" s="437"/>
      <c r="G13" s="437"/>
      <c r="H13" s="437"/>
      <c r="I13" s="434">
        <f t="shared" si="0"/>
        <v>0</v>
      </c>
    </row>
    <row r="14" spans="1:9" ht="26.1" customHeight="1">
      <c r="A14" s="438" t="s">
        <v>413</v>
      </c>
      <c r="B14" s="437"/>
      <c r="C14" s="437"/>
      <c r="D14" s="437"/>
      <c r="E14" s="437"/>
      <c r="F14" s="437"/>
      <c r="G14" s="437"/>
      <c r="H14" s="437"/>
      <c r="I14" s="434">
        <f t="shared" si="0"/>
        <v>0</v>
      </c>
    </row>
    <row r="15" spans="1:9" ht="26.1" customHeight="1">
      <c r="A15" s="436" t="s">
        <v>1234</v>
      </c>
      <c r="B15" s="437"/>
      <c r="C15" s="437"/>
      <c r="D15" s="437"/>
      <c r="E15" s="437"/>
      <c r="F15" s="437"/>
      <c r="G15" s="437"/>
      <c r="H15" s="437"/>
      <c r="I15" s="434">
        <f t="shared" si="0"/>
        <v>0</v>
      </c>
    </row>
    <row r="16" spans="1:9" ht="26.1" customHeight="1">
      <c r="A16" s="436" t="s">
        <v>1235</v>
      </c>
      <c r="B16" s="437"/>
      <c r="C16" s="437"/>
      <c r="D16" s="437"/>
      <c r="E16" s="437"/>
      <c r="F16" s="437"/>
      <c r="G16" s="437"/>
      <c r="H16" s="437"/>
      <c r="I16" s="434">
        <f t="shared" si="0"/>
        <v>0</v>
      </c>
    </row>
    <row r="17" spans="1:9" ht="26.1" customHeight="1">
      <c r="A17" s="436" t="s">
        <v>480</v>
      </c>
      <c r="B17" s="437"/>
      <c r="C17" s="437"/>
      <c r="D17" s="437"/>
      <c r="E17" s="437"/>
      <c r="F17" s="437"/>
      <c r="G17" s="437"/>
      <c r="H17" s="437"/>
      <c r="I17" s="434">
        <f t="shared" si="0"/>
        <v>0</v>
      </c>
    </row>
    <row r="18" spans="1:9" ht="26.1" customHeight="1">
      <c r="A18" s="436" t="s">
        <v>504</v>
      </c>
      <c r="B18" s="437"/>
      <c r="C18" s="437"/>
      <c r="D18" s="437"/>
      <c r="E18" s="437"/>
      <c r="F18" s="437"/>
      <c r="G18" s="437"/>
      <c r="H18" s="437"/>
      <c r="I18" s="434">
        <f t="shared" si="0"/>
        <v>0</v>
      </c>
    </row>
    <row r="19" spans="1:9" ht="26.1" customHeight="1">
      <c r="A19" s="436" t="s">
        <v>1236</v>
      </c>
      <c r="B19" s="437"/>
      <c r="C19" s="437"/>
      <c r="D19" s="437"/>
      <c r="E19" s="437"/>
      <c r="F19" s="437"/>
      <c r="G19" s="437"/>
      <c r="H19" s="437"/>
      <c r="I19" s="434">
        <f t="shared" si="0"/>
        <v>0</v>
      </c>
    </row>
    <row r="20" spans="1:9" ht="26.1" customHeight="1">
      <c r="A20" s="436" t="s">
        <v>509</v>
      </c>
      <c r="B20" s="437"/>
      <c r="C20" s="437"/>
      <c r="D20" s="437"/>
      <c r="E20" s="437"/>
      <c r="F20" s="437"/>
      <c r="G20" s="437"/>
      <c r="H20" s="437"/>
      <c r="I20" s="434">
        <f t="shared" si="0"/>
        <v>0</v>
      </c>
    </row>
    <row r="21" spans="1:9" ht="26.1" customHeight="1">
      <c r="A21" s="436" t="s">
        <v>1237</v>
      </c>
      <c r="B21" s="437"/>
      <c r="C21" s="437"/>
      <c r="D21" s="437"/>
      <c r="E21" s="437"/>
      <c r="F21" s="437"/>
      <c r="G21" s="437"/>
      <c r="H21" s="437"/>
      <c r="I21" s="434">
        <f t="shared" si="0"/>
        <v>0</v>
      </c>
    </row>
    <row r="22" spans="1:9" ht="26.1" customHeight="1">
      <c r="A22" s="436" t="s">
        <v>1238</v>
      </c>
      <c r="B22" s="437"/>
      <c r="C22" s="437"/>
      <c r="D22" s="437"/>
      <c r="E22" s="437"/>
      <c r="F22" s="437"/>
      <c r="G22" s="437"/>
      <c r="H22" s="437"/>
      <c r="I22" s="434">
        <f t="shared" si="0"/>
        <v>0</v>
      </c>
    </row>
    <row r="23" spans="1:9" ht="26.1" customHeight="1">
      <c r="A23" s="436" t="s">
        <v>1239</v>
      </c>
      <c r="B23" s="437"/>
      <c r="C23" s="437"/>
      <c r="D23" s="437"/>
      <c r="E23" s="437"/>
      <c r="F23" s="437"/>
      <c r="G23" s="437"/>
      <c r="H23" s="437"/>
      <c r="I23" s="434">
        <f t="shared" si="0"/>
        <v>0</v>
      </c>
    </row>
    <row r="24" spans="1:9" ht="26.1" customHeight="1">
      <c r="A24" s="436" t="s">
        <v>1240</v>
      </c>
      <c r="B24" s="437"/>
      <c r="C24" s="437"/>
      <c r="D24" s="437"/>
      <c r="E24" s="437"/>
      <c r="F24" s="437"/>
      <c r="G24" s="437"/>
      <c r="H24" s="437"/>
      <c r="I24" s="434">
        <f t="shared" si="0"/>
        <v>0</v>
      </c>
    </row>
    <row r="25" spans="1:9" ht="26.1" customHeight="1">
      <c r="A25" s="436" t="s">
        <v>574</v>
      </c>
      <c r="B25" s="437"/>
      <c r="C25" s="437"/>
      <c r="D25" s="437"/>
      <c r="E25" s="437"/>
      <c r="F25" s="437"/>
      <c r="G25" s="437"/>
      <c r="H25" s="437"/>
      <c r="I25" s="434">
        <f t="shared" si="0"/>
        <v>0</v>
      </c>
    </row>
    <row r="26" spans="1:9" ht="26.1" customHeight="1">
      <c r="A26" s="436" t="s">
        <v>578</v>
      </c>
      <c r="B26" s="437"/>
      <c r="C26" s="437"/>
      <c r="D26" s="437"/>
      <c r="E26" s="437"/>
      <c r="F26" s="437"/>
      <c r="G26" s="437"/>
      <c r="H26" s="437"/>
      <c r="I26" s="434">
        <f t="shared" si="0"/>
        <v>0</v>
      </c>
    </row>
    <row r="27" spans="1:9" ht="26.1" customHeight="1">
      <c r="A27" s="436" t="s">
        <v>799</v>
      </c>
      <c r="B27" s="437"/>
      <c r="C27" s="437"/>
      <c r="D27" s="437"/>
      <c r="E27" s="437"/>
      <c r="F27" s="437"/>
      <c r="G27" s="437"/>
      <c r="H27" s="437"/>
      <c r="I27" s="434">
        <f t="shared" si="0"/>
        <v>0</v>
      </c>
    </row>
    <row r="28" spans="1:9" ht="26.1" customHeight="1">
      <c r="A28" s="436" t="s">
        <v>584</v>
      </c>
      <c r="B28" s="437"/>
      <c r="C28" s="437"/>
      <c r="D28" s="437"/>
      <c r="E28" s="437"/>
      <c r="F28" s="437"/>
      <c r="G28" s="437"/>
      <c r="H28" s="437"/>
      <c r="I28" s="434">
        <f t="shared" si="0"/>
        <v>0</v>
      </c>
    </row>
    <row r="29" spans="1:9" ht="26.1" customHeight="1">
      <c r="A29" s="436" t="s">
        <v>1241</v>
      </c>
      <c r="B29" s="437"/>
      <c r="C29" s="437"/>
      <c r="D29" s="437"/>
      <c r="E29" s="437"/>
      <c r="F29" s="437"/>
      <c r="G29" s="437"/>
      <c r="H29" s="437"/>
      <c r="I29" s="434">
        <f t="shared" si="0"/>
        <v>0</v>
      </c>
    </row>
    <row r="30" spans="1:9" ht="26.1" customHeight="1">
      <c r="A30" s="436" t="s">
        <v>592</v>
      </c>
      <c r="B30" s="437"/>
      <c r="C30" s="437"/>
      <c r="D30" s="437"/>
      <c r="E30" s="437"/>
      <c r="F30" s="437"/>
      <c r="G30" s="437"/>
      <c r="H30" s="437"/>
      <c r="I30" s="434">
        <f t="shared" si="0"/>
        <v>0</v>
      </c>
    </row>
    <row r="31" spans="1:9" ht="26.1" customHeight="1">
      <c r="A31" s="436" t="s">
        <v>1100</v>
      </c>
      <c r="B31" s="437"/>
      <c r="C31" s="437"/>
      <c r="D31" s="437"/>
      <c r="E31" s="437"/>
      <c r="F31" s="437"/>
      <c r="G31" s="437"/>
      <c r="H31" s="437"/>
      <c r="I31" s="434">
        <f t="shared" si="0"/>
        <v>0</v>
      </c>
    </row>
    <row r="32" spans="1:9" ht="26.1" customHeight="1">
      <c r="A32" s="436" t="s">
        <v>750</v>
      </c>
      <c r="B32" s="437"/>
      <c r="C32" s="437"/>
      <c r="D32" s="437"/>
      <c r="E32" s="437"/>
      <c r="F32" s="437"/>
      <c r="G32" s="437"/>
      <c r="H32" s="437"/>
      <c r="I32" s="434">
        <f t="shared" si="0"/>
        <v>0</v>
      </c>
    </row>
    <row r="33" spans="1:9" ht="26.1" customHeight="1">
      <c r="A33" s="436" t="s">
        <v>1242</v>
      </c>
      <c r="B33" s="437"/>
      <c r="C33" s="437"/>
      <c r="D33" s="437"/>
      <c r="E33" s="437"/>
      <c r="F33" s="437"/>
      <c r="G33" s="437"/>
      <c r="H33" s="437"/>
      <c r="I33" s="434">
        <f t="shared" si="0"/>
        <v>0</v>
      </c>
    </row>
    <row r="34" spans="1:9" ht="26.1" customHeight="1">
      <c r="A34" s="436" t="s">
        <v>767</v>
      </c>
      <c r="B34" s="437"/>
      <c r="C34" s="437"/>
      <c r="D34" s="437"/>
      <c r="E34" s="437"/>
      <c r="F34" s="437"/>
      <c r="G34" s="437"/>
      <c r="H34" s="437"/>
      <c r="I34" s="434">
        <f t="shared" si="0"/>
        <v>0</v>
      </c>
    </row>
    <row r="35" spans="1:9" ht="26.1" customHeight="1">
      <c r="A35" s="436" t="s">
        <v>771</v>
      </c>
      <c r="B35" s="437"/>
      <c r="C35" s="437"/>
      <c r="D35" s="437"/>
      <c r="E35" s="437"/>
      <c r="F35" s="437"/>
      <c r="G35" s="437"/>
      <c r="H35" s="437"/>
      <c r="I35" s="434">
        <f t="shared" si="0"/>
        <v>0</v>
      </c>
    </row>
    <row r="36" spans="1:9" ht="26.1" customHeight="1">
      <c r="A36" s="436" t="s">
        <v>773</v>
      </c>
      <c r="B36" s="437"/>
      <c r="C36" s="437"/>
      <c r="D36" s="437"/>
      <c r="E36" s="437"/>
      <c r="F36" s="437"/>
      <c r="G36" s="437"/>
      <c r="H36" s="437"/>
      <c r="I36" s="434">
        <f t="shared" si="0"/>
        <v>0</v>
      </c>
    </row>
    <row r="37" spans="1:9" ht="26.1" customHeight="1">
      <c r="A37" s="436" t="s">
        <v>1243</v>
      </c>
      <c r="B37" s="437"/>
      <c r="C37" s="437"/>
      <c r="D37" s="437"/>
      <c r="E37" s="437"/>
      <c r="F37" s="437"/>
      <c r="G37" s="437"/>
      <c r="H37" s="437"/>
      <c r="I37" s="434">
        <f t="shared" si="0"/>
        <v>0</v>
      </c>
    </row>
    <row r="38" spans="1:9" ht="26.1" customHeight="1">
      <c r="A38" s="436" t="s">
        <v>1244</v>
      </c>
      <c r="B38" s="437"/>
      <c r="C38" s="437"/>
      <c r="D38" s="437"/>
      <c r="E38" s="437"/>
      <c r="F38" s="437"/>
      <c r="G38" s="437"/>
      <c r="H38" s="437"/>
      <c r="I38" s="434">
        <f t="shared" si="0"/>
        <v>0</v>
      </c>
    </row>
    <row r="39" spans="1:9" ht="26.1" customHeight="1">
      <c r="A39" s="439" t="s">
        <v>844</v>
      </c>
      <c r="B39" s="440">
        <f>'IIIE Age 60+ or EOD'!B39</f>
        <v>0</v>
      </c>
      <c r="C39" s="440">
        <f>'IIIE Age 60+ or EOD'!F39+'IIIE Age 60+ or EOD'!J39</f>
        <v>0</v>
      </c>
      <c r="D39" s="440">
        <f>'IIIE Age 60+ or EOD'!H39</f>
        <v>0</v>
      </c>
      <c r="E39" s="440">
        <f>'IIIE Age 60+ or EOD'!L39+'IIIE Age 60+ or EOD'!N39</f>
        <v>0</v>
      </c>
      <c r="F39" s="440">
        <f>'IIIE Age 60+ or EOD'!P39+'IIIE Age 60+ or EOD'!R39</f>
        <v>0</v>
      </c>
      <c r="G39" s="440">
        <f>'IIIE Age 60+ or EOD'!T39</f>
        <v>0</v>
      </c>
      <c r="H39" s="440">
        <f>'IIIE Age 60+ or EOD'!X39</f>
        <v>0</v>
      </c>
      <c r="I39" s="434">
        <f t="shared" si="0"/>
        <v>0</v>
      </c>
    </row>
    <row r="40" spans="1:9" ht="26.1" customHeight="1">
      <c r="A40" s="439" t="s">
        <v>849</v>
      </c>
      <c r="B40" s="440">
        <f>'IIIE Age 60+ or EOD'!B40</f>
        <v>0</v>
      </c>
      <c r="C40" s="440">
        <f>'IIIE Age 60+ or EOD'!F40+'IIIE Age 60+ or EOD'!J40</f>
        <v>0</v>
      </c>
      <c r="D40" s="440">
        <f>'IIIE Age 60+ or EOD'!H40</f>
        <v>0</v>
      </c>
      <c r="E40" s="440">
        <f>'IIIE Age 60+ or EOD'!L40+'IIIE Age 60+ or EOD'!N40</f>
        <v>0</v>
      </c>
      <c r="F40" s="440">
        <f>'IIIE Age 60+ or EOD'!P40+'IIIE Age 60+ or EOD'!R40</f>
        <v>0</v>
      </c>
      <c r="G40" s="440">
        <f>'IIIE Age 60+ or EOD'!T40</f>
        <v>0</v>
      </c>
      <c r="H40" s="440">
        <f>'IIIE Age 60+ or EOD'!X40</f>
        <v>0</v>
      </c>
      <c r="I40" s="434">
        <f t="shared" si="0"/>
        <v>0</v>
      </c>
    </row>
    <row r="41" spans="1:9" ht="26.1" customHeight="1">
      <c r="A41" s="439" t="s">
        <v>859</v>
      </c>
      <c r="B41" s="440">
        <f>'IIIE Age 60+ or EOD'!B41</f>
        <v>0</v>
      </c>
      <c r="C41" s="440">
        <f>'IIIE Age 60+ or EOD'!F41+'IIIE Age 60+ or EOD'!J41</f>
        <v>0</v>
      </c>
      <c r="D41" s="440">
        <f>'IIIE Age 60+ or EOD'!H41</f>
        <v>0</v>
      </c>
      <c r="E41" s="440">
        <f>'IIIE Age 60+ or EOD'!L41+'IIIE Age 60+ or EOD'!N41</f>
        <v>0</v>
      </c>
      <c r="F41" s="440">
        <f>'IIIE Age 60+ or EOD'!P41+'IIIE Age 60+ or EOD'!R41</f>
        <v>0</v>
      </c>
      <c r="G41" s="440">
        <f>'IIIE Age 60+ or EOD'!T41</f>
        <v>0</v>
      </c>
      <c r="H41" s="440">
        <f>'IIIE Age 60+ or EOD'!X41</f>
        <v>0</v>
      </c>
      <c r="I41" s="434">
        <f t="shared" si="0"/>
        <v>0</v>
      </c>
    </row>
    <row r="42" spans="1:9" ht="26.1" customHeight="1">
      <c r="A42" s="439" t="s">
        <v>871</v>
      </c>
      <c r="B42" s="440">
        <f>'IIIE Age 60+ or EOD'!B42</f>
        <v>0</v>
      </c>
      <c r="C42" s="440">
        <f>'IIIE Age 60+ or EOD'!F42+'IIIE Age 60+ or EOD'!J42</f>
        <v>0</v>
      </c>
      <c r="D42" s="440">
        <f>'IIIE Age 60+ or EOD'!H42</f>
        <v>0</v>
      </c>
      <c r="E42" s="440">
        <f>'IIIE Age 60+ or EOD'!L42+'IIIE Age 60+ or EOD'!N42</f>
        <v>0</v>
      </c>
      <c r="F42" s="440">
        <f>'IIIE Age 60+ or EOD'!P42+'IIIE Age 60+ or EOD'!R42</f>
        <v>0</v>
      </c>
      <c r="G42" s="440">
        <f>'IIIE Age 60+ or EOD'!T42</f>
        <v>0</v>
      </c>
      <c r="H42" s="440">
        <f>'IIIE Age 60+ or EOD'!X42</f>
        <v>0</v>
      </c>
      <c r="I42" s="434">
        <f t="shared" si="0"/>
        <v>0</v>
      </c>
    </row>
    <row r="43" spans="1:9" ht="26.1" customHeight="1">
      <c r="A43" s="439" t="s">
        <v>1245</v>
      </c>
      <c r="B43" s="440">
        <f>'IIIE Age 60+ or EOD'!B43</f>
        <v>0</v>
      </c>
      <c r="C43" s="440">
        <f>'IIIE Age 60+ or EOD'!F43+'IIIE Age 60+ or EOD'!J43</f>
        <v>0</v>
      </c>
      <c r="D43" s="440">
        <f>'IIIE Age 60+ or EOD'!H43</f>
        <v>0</v>
      </c>
      <c r="E43" s="440">
        <f>'IIIE Age 60+ or EOD'!L43+'IIIE Age 60+ or EOD'!N43</f>
        <v>0</v>
      </c>
      <c r="F43" s="440">
        <f>'IIIE Age 60+ or EOD'!P43+'IIIE Age 60+ or EOD'!R43</f>
        <v>0</v>
      </c>
      <c r="G43" s="440">
        <f>'IIIE Age 60+ or EOD'!T43</f>
        <v>0</v>
      </c>
      <c r="H43" s="440">
        <f>'IIIE Age 60+ or EOD'!X43</f>
        <v>0</v>
      </c>
      <c r="I43" s="434">
        <f t="shared" si="0"/>
        <v>0</v>
      </c>
    </row>
    <row r="44" spans="1:9" ht="26.1" customHeight="1">
      <c r="A44" s="439" t="s">
        <v>1246</v>
      </c>
      <c r="B44" s="440">
        <f>'IIIE Age 60+ or EOD'!B44</f>
        <v>0</v>
      </c>
      <c r="C44" s="440">
        <f>'IIIE Age 60+ or EOD'!F44+'IIIE Age 60+ or EOD'!J44</f>
        <v>0</v>
      </c>
      <c r="D44" s="440">
        <f>'IIIE Age 60+ or EOD'!H44</f>
        <v>0</v>
      </c>
      <c r="E44" s="440">
        <f>'IIIE Age 60+ or EOD'!L44+'IIIE Age 60+ or EOD'!N44</f>
        <v>0</v>
      </c>
      <c r="F44" s="440">
        <f>'IIIE Age 60+ or EOD'!P44+'IIIE Age 60+ or EOD'!R44</f>
        <v>0</v>
      </c>
      <c r="G44" s="440">
        <f>'IIIE Age 60+ or EOD'!T44</f>
        <v>0</v>
      </c>
      <c r="H44" s="440">
        <f>'IIIE Age 60+ or EOD'!X44</f>
        <v>0</v>
      </c>
      <c r="I44" s="434">
        <f t="shared" si="0"/>
        <v>0</v>
      </c>
    </row>
    <row r="45" spans="1:9" ht="26.1" customHeight="1">
      <c r="A45" s="439" t="s">
        <v>1247</v>
      </c>
      <c r="B45" s="440">
        <f>'IIIE Age 60+ or EOD'!B45</f>
        <v>0</v>
      </c>
      <c r="C45" s="440">
        <f>'IIIE Age 60+ or EOD'!F45+'IIIE Age 60+ or EOD'!J45</f>
        <v>0</v>
      </c>
      <c r="D45" s="440">
        <f>'IIIE Age 60+ or EOD'!H45</f>
        <v>0</v>
      </c>
      <c r="E45" s="440">
        <f>'IIIE Age 60+ or EOD'!L45+'IIIE Age 60+ or EOD'!N45</f>
        <v>0</v>
      </c>
      <c r="F45" s="440">
        <f>'IIIE Age 60+ or EOD'!P45+'IIIE Age 60+ or EOD'!R45</f>
        <v>0</v>
      </c>
      <c r="G45" s="440">
        <f>'IIIE Age 60+ or EOD'!T45</f>
        <v>0</v>
      </c>
      <c r="H45" s="440">
        <f>'IIIE Age 60+ or EOD'!X45</f>
        <v>0</v>
      </c>
      <c r="I45" s="434">
        <f t="shared" si="0"/>
        <v>0</v>
      </c>
    </row>
    <row r="46" spans="1:9" ht="26.1" customHeight="1">
      <c r="A46" s="439" t="s">
        <v>902</v>
      </c>
      <c r="B46" s="440">
        <f>'IIIE Age 60+ or EOD'!B46</f>
        <v>0</v>
      </c>
      <c r="C46" s="440">
        <f>'IIIE Age 60+ or EOD'!F46+'IIIE Age 60+ or EOD'!J46</f>
        <v>0</v>
      </c>
      <c r="D46" s="440">
        <f>'IIIE Age 60+ or EOD'!H46</f>
        <v>0</v>
      </c>
      <c r="E46" s="440">
        <f>'IIIE Age 60+ or EOD'!L46+'IIIE Age 60+ or EOD'!N46</f>
        <v>0</v>
      </c>
      <c r="F46" s="440">
        <f>'IIIE Age 60+ or EOD'!P46+'IIIE Age 60+ or EOD'!R46</f>
        <v>0</v>
      </c>
      <c r="G46" s="440">
        <f>'IIIE Age 60+ or EOD'!T46</f>
        <v>0</v>
      </c>
      <c r="H46" s="440">
        <f>'IIIE Age 60+ or EOD'!X46</f>
        <v>0</v>
      </c>
      <c r="I46" s="434">
        <f t="shared" si="0"/>
        <v>0</v>
      </c>
    </row>
    <row r="47" spans="1:9" ht="26.1" customHeight="1">
      <c r="A47" s="439" t="s">
        <v>1248</v>
      </c>
      <c r="B47" s="440">
        <f>'IIIE Age 60+ or EOD'!B47</f>
        <v>0</v>
      </c>
      <c r="C47" s="440">
        <f>'IIIE Age 60+ or EOD'!F47+'IIIE Age 60+ or EOD'!J47</f>
        <v>0</v>
      </c>
      <c r="D47" s="440">
        <f>'IIIE Age 60+ or EOD'!H47</f>
        <v>0</v>
      </c>
      <c r="E47" s="440">
        <f>'IIIE Age 60+ or EOD'!L47+'IIIE Age 60+ or EOD'!N47</f>
        <v>0</v>
      </c>
      <c r="F47" s="440">
        <f>'IIIE Age 60+ or EOD'!P47+'IIIE Age 60+ or EOD'!R47</f>
        <v>0</v>
      </c>
      <c r="G47" s="440">
        <f>'IIIE Age 60+ or EOD'!T47</f>
        <v>0</v>
      </c>
      <c r="H47" s="440">
        <f>'IIIE Age 60+ or EOD'!X47</f>
        <v>0</v>
      </c>
      <c r="I47" s="434">
        <f t="shared" si="0"/>
        <v>0</v>
      </c>
    </row>
    <row r="48" spans="1:9" ht="26.1" customHeight="1">
      <c r="A48" s="439" t="s">
        <v>917</v>
      </c>
      <c r="B48" s="440">
        <f>'IIIE Age 60+ or EOD'!B48</f>
        <v>0</v>
      </c>
      <c r="C48" s="440">
        <f>'IIIE Age 60+ or EOD'!F48+'IIIE Age 60+ or EOD'!J48</f>
        <v>0</v>
      </c>
      <c r="D48" s="440">
        <f>'IIIE Age 60+ or EOD'!H48</f>
        <v>0</v>
      </c>
      <c r="E48" s="440">
        <f>'IIIE Age 60+ or EOD'!L48+'IIIE Age 60+ or EOD'!N48</f>
        <v>0</v>
      </c>
      <c r="F48" s="440">
        <f>'IIIE Age 60+ or EOD'!P48+'IIIE Age 60+ or EOD'!R48</f>
        <v>0</v>
      </c>
      <c r="G48" s="440">
        <f>'IIIE Age 60+ or EOD'!T48</f>
        <v>0</v>
      </c>
      <c r="H48" s="440">
        <f>'IIIE Age 60+ or EOD'!X48</f>
        <v>0</v>
      </c>
      <c r="I48" s="434">
        <f t="shared" si="0"/>
        <v>0</v>
      </c>
    </row>
    <row r="49" spans="1:9" ht="26.1" customHeight="1">
      <c r="A49" s="415" t="s">
        <v>1101</v>
      </c>
      <c r="B49" s="435">
        <f t="shared" ref="B49:I49" si="1">+SUM(B7:B48)</f>
        <v>0</v>
      </c>
      <c r="C49" s="435">
        <f t="shared" si="1"/>
        <v>0</v>
      </c>
      <c r="D49" s="435">
        <f t="shared" si="1"/>
        <v>0</v>
      </c>
      <c r="E49" s="435">
        <f t="shared" si="1"/>
        <v>0</v>
      </c>
      <c r="F49" s="435">
        <f t="shared" si="1"/>
        <v>0</v>
      </c>
      <c r="G49" s="435">
        <f t="shared" si="1"/>
        <v>0</v>
      </c>
      <c r="H49" s="435">
        <f t="shared" si="1"/>
        <v>0</v>
      </c>
      <c r="I49" s="435">
        <f t="shared" si="1"/>
        <v>0</v>
      </c>
    </row>
    <row r="50" spans="1:9">
      <c r="A50" s="16"/>
      <c r="B50" s="42"/>
      <c r="C50" s="42"/>
      <c r="D50" s="42"/>
      <c r="E50" s="42"/>
      <c r="F50" s="42"/>
      <c r="G50" s="42"/>
      <c r="H50" s="42"/>
    </row>
    <row r="51" spans="1:9">
      <c r="A51" s="16"/>
      <c r="B51" s="16"/>
      <c r="C51" s="16"/>
      <c r="D51" s="16"/>
      <c r="E51" s="16"/>
      <c r="F51" s="16"/>
    </row>
    <row r="52" spans="1:9">
      <c r="A52" s="175" t="s">
        <v>1308</v>
      </c>
      <c r="B52" s="16"/>
      <c r="C52" s="16"/>
      <c r="D52" s="16"/>
      <c r="E52" s="16"/>
      <c r="F52" s="16"/>
    </row>
    <row r="53" spans="1:9">
      <c r="A53" s="174" t="s">
        <v>1309</v>
      </c>
      <c r="B53" s="16"/>
      <c r="C53" s="16"/>
      <c r="D53" s="16"/>
      <c r="E53" s="16"/>
      <c r="F53" s="16"/>
    </row>
    <row r="54" spans="1:9">
      <c r="A54" s="16"/>
      <c r="B54" s="16"/>
      <c r="C54" s="16"/>
      <c r="D54" s="16"/>
      <c r="E54" s="16"/>
      <c r="F54" s="16"/>
    </row>
    <row r="55" spans="1:9">
      <c r="A55" s="16"/>
      <c r="B55" s="16"/>
      <c r="C55" s="16"/>
      <c r="D55" s="16"/>
      <c r="E55" s="16"/>
      <c r="F55" s="16"/>
    </row>
    <row r="56" spans="1:9">
      <c r="A56" s="16"/>
      <c r="B56" s="16"/>
      <c r="C56" s="16"/>
      <c r="D56" s="16"/>
      <c r="E56" s="16"/>
      <c r="F56" s="16"/>
    </row>
    <row r="57" spans="1:9">
      <c r="A57" s="16"/>
      <c r="B57" s="16"/>
      <c r="C57" s="16"/>
      <c r="D57" s="16"/>
      <c r="E57" s="16"/>
      <c r="F57" s="16"/>
    </row>
    <row r="58" spans="1:9">
      <c r="A58" s="16"/>
      <c r="B58" s="16"/>
      <c r="C58" s="16"/>
      <c r="D58" s="16"/>
      <c r="E58" s="16"/>
      <c r="F58" s="16"/>
    </row>
    <row r="59" spans="1:9">
      <c r="A59" s="16"/>
      <c r="B59" s="16"/>
      <c r="C59" s="16"/>
      <c r="D59" s="16"/>
      <c r="E59" s="16"/>
      <c r="F59" s="16"/>
    </row>
    <row r="60" spans="1:9">
      <c r="A60" s="16"/>
      <c r="B60" s="16"/>
      <c r="C60" s="16"/>
      <c r="D60" s="16"/>
      <c r="E60" s="16"/>
      <c r="F60" s="16"/>
    </row>
    <row r="61" spans="1:9">
      <c r="A61" s="16"/>
      <c r="B61" s="16"/>
      <c r="C61" s="16"/>
      <c r="D61" s="16"/>
      <c r="E61" s="16"/>
      <c r="F61" s="16"/>
    </row>
    <row r="62" spans="1:9">
      <c r="A62" s="16"/>
      <c r="B62" s="16"/>
      <c r="C62" s="16"/>
      <c r="D62" s="16"/>
      <c r="E62" s="16"/>
      <c r="F62" s="16"/>
    </row>
    <row r="63" spans="1:9">
      <c r="A63" s="16"/>
      <c r="B63" s="16"/>
      <c r="C63" s="16"/>
      <c r="D63" s="16"/>
      <c r="E63" s="16"/>
      <c r="F63" s="16"/>
    </row>
    <row r="64" spans="1:9">
      <c r="A64" s="16"/>
      <c r="B64" s="16"/>
      <c r="C64" s="16"/>
      <c r="D64" s="16"/>
      <c r="E64" s="16"/>
      <c r="F64" s="16"/>
    </row>
    <row r="65" spans="1:6">
      <c r="A65" s="16"/>
      <c r="B65" s="16"/>
      <c r="C65" s="16"/>
      <c r="D65" s="16"/>
      <c r="E65" s="16"/>
      <c r="F65" s="16"/>
    </row>
    <row r="66" spans="1:6">
      <c r="A66" s="16"/>
      <c r="B66" s="16"/>
      <c r="C66" s="16"/>
      <c r="D66" s="16"/>
      <c r="E66" s="16"/>
      <c r="F66" s="16"/>
    </row>
    <row r="67" spans="1:6">
      <c r="A67" s="16"/>
      <c r="B67" s="16"/>
      <c r="C67" s="16"/>
      <c r="D67" s="16"/>
      <c r="E67" s="16"/>
      <c r="F67" s="16"/>
    </row>
    <row r="68" spans="1:6">
      <c r="A68" s="16"/>
      <c r="B68" s="16"/>
      <c r="C68" s="16"/>
      <c r="D68" s="16"/>
      <c r="E68" s="16"/>
      <c r="F68" s="16"/>
    </row>
    <row r="69" spans="1:6">
      <c r="A69" s="16"/>
      <c r="B69" s="16"/>
      <c r="C69" s="16"/>
      <c r="D69" s="16"/>
      <c r="E69" s="16"/>
      <c r="F69" s="16"/>
    </row>
    <row r="70" spans="1:6">
      <c r="A70" s="16"/>
      <c r="B70" s="16"/>
      <c r="C70" s="16"/>
      <c r="D70" s="16"/>
      <c r="E70" s="16"/>
      <c r="F70" s="16"/>
    </row>
    <row r="71" spans="1:6">
      <c r="A71" s="16"/>
      <c r="B71" s="16"/>
      <c r="C71" s="16"/>
      <c r="D71" s="16"/>
      <c r="E71" s="16"/>
      <c r="F71" s="16"/>
    </row>
    <row r="72" spans="1:6">
      <c r="A72" s="16"/>
      <c r="B72" s="16"/>
      <c r="C72" s="16"/>
      <c r="D72" s="16"/>
      <c r="E72" s="16"/>
      <c r="F72" s="16"/>
    </row>
    <row r="73" spans="1:6">
      <c r="A73" s="16"/>
      <c r="B73" s="16"/>
      <c r="C73" s="16"/>
      <c r="D73" s="16"/>
      <c r="E73" s="16"/>
      <c r="F73" s="16"/>
    </row>
    <row r="74" spans="1:6">
      <c r="A74" s="16"/>
      <c r="B74" s="16"/>
      <c r="C74" s="16"/>
      <c r="D74" s="16"/>
      <c r="E74" s="16"/>
      <c r="F74" s="16"/>
    </row>
    <row r="75" spans="1:6">
      <c r="A75" s="16"/>
      <c r="B75" s="16"/>
      <c r="C75" s="16"/>
      <c r="D75" s="16"/>
      <c r="E75" s="16"/>
      <c r="F75" s="16"/>
    </row>
    <row r="76" spans="1:6">
      <c r="A76" s="16"/>
      <c r="B76" s="16"/>
      <c r="C76" s="16"/>
      <c r="D76" s="16"/>
      <c r="E76" s="16"/>
      <c r="F76" s="16"/>
    </row>
    <row r="77" spans="1:6">
      <c r="A77" s="16"/>
      <c r="B77" s="16"/>
      <c r="C77" s="16"/>
      <c r="D77" s="16"/>
      <c r="E77" s="16"/>
      <c r="F77" s="16"/>
    </row>
    <row r="78" spans="1:6">
      <c r="A78" s="16"/>
      <c r="B78" s="16"/>
      <c r="C78" s="16"/>
      <c r="D78" s="16"/>
      <c r="E78" s="16"/>
      <c r="F78" s="16"/>
    </row>
  </sheetData>
  <sheetProtection password="C3C4" sheet="1" objects="1" scenarios="1"/>
  <conditionalFormatting sqref="C1">
    <cfRule type="containsText" dxfId="1" priority="1" operator="containsText" text="Errors">
      <formula>NOT(ISERROR(SEARCH("Errors",C1)))</formula>
    </cfRule>
  </conditionalFormatting>
  <dataValidations count="3">
    <dataValidation type="list" showInputMessage="1" showErrorMessage="1" sqref="A2" xr:uid="{CBA5D251-7BE9-4F3E-9A70-3200E8F39A6D}">
      <formula1>CAU</formula1>
    </dataValidation>
    <dataValidation type="whole" allowBlank="1" showInputMessage="1" showErrorMessage="1" errorTitle="Data Validation" error="Please enter a whole number between 0 and 2147483647." sqref="B7:H48" xr:uid="{E774FB3A-E76A-4DCA-A743-6F9C7C996ED5}">
      <formula1>0</formula1>
      <formula2>2147483647</formula2>
    </dataValidation>
    <dataValidation type="whole" allowBlank="1" showInputMessage="1" showErrorMessage="1" errorTitle="Data Validation" error="Please enter a whole number between 0 and 2147483647." sqref="B49:I49 I7:I48" xr:uid="{3DB9CA3F-F999-4CDD-A18D-ADE1EBF656E1}">
      <formula1>0</formula1>
      <formula2>10000000000</formula2>
    </dataValidation>
  </dataValidations>
  <pageMargins left="0.7" right="0.7" top="0.75" bottom="0.75" header="0.3" footer="0.3"/>
  <ignoredErrors>
    <ignoredError sqref="B39:B48 C39:H48" unlockedFormula="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2ECF-EA26-447A-B648-B93D7AE69D6A}">
  <sheetPr codeName="Sheet39"/>
  <dimension ref="A1:I78"/>
  <sheetViews>
    <sheetView topLeftCell="A25" workbookViewId="0">
      <selection activeCell="C39" sqref="C39"/>
    </sheetView>
  </sheetViews>
  <sheetFormatPr defaultColWidth="8.88671875" defaultRowHeight="13.2"/>
  <cols>
    <col min="1" max="1" width="30.6640625" style="2" customWidth="1"/>
    <col min="2" max="8" width="15.6640625" style="2" customWidth="1"/>
    <col min="9" max="9" width="20.6640625" style="2" customWidth="1"/>
    <col min="10" max="16384" width="8.88671875" style="2"/>
  </cols>
  <sheetData>
    <row r="1" spans="1:9" ht="13.8" thickBot="1">
      <c r="A1" s="61" t="s">
        <v>1291</v>
      </c>
      <c r="B1" s="62"/>
      <c r="C1" s="52" t="str">
        <f>IF('Compliance Issues'!H2="x","Errors exist, see the Compliance Issues tab.","")</f>
        <v/>
      </c>
      <c r="D1" s="52"/>
      <c r="E1" s="52"/>
      <c r="F1" s="52"/>
      <c r="G1" s="52"/>
      <c r="H1" s="52"/>
    </row>
    <row r="2" spans="1:9" ht="16.2" thickBot="1">
      <c r="A2" s="7">
        <f>IIIB!A2</f>
        <v>0</v>
      </c>
      <c r="B2" s="118" t="str">
        <f>IIIB!C2</f>
        <v>January 2021</v>
      </c>
      <c r="C2" s="67" t="str">
        <f>LOOKUP(B2,'Addl Info'!A21:A34,'Addl Info'!B21:B34)</f>
        <v>01-2021 - 12-2021</v>
      </c>
      <c r="D2" s="53" t="e">
        <f>'Overall Total (2)'!I2+'Overall Total (2)'!I4</f>
        <v>#N/A</v>
      </c>
      <c r="E2" s="52"/>
      <c r="G2" s="54"/>
    </row>
    <row r="3" spans="1:9">
      <c r="A3" s="52"/>
      <c r="B3" s="56"/>
      <c r="C3" s="69" t="s">
        <v>1225</v>
      </c>
      <c r="D3" s="55" t="e">
        <f>'Overall Total (2)'!I3+'Overall Total (2)'!I5</f>
        <v>#N/A</v>
      </c>
      <c r="E3" s="56"/>
      <c r="F3" s="56"/>
      <c r="G3" s="56"/>
      <c r="H3" s="52"/>
    </row>
    <row r="4" spans="1:9">
      <c r="A4" s="52"/>
      <c r="B4" s="56"/>
      <c r="C4" s="52"/>
      <c r="D4" s="52"/>
      <c r="E4" s="56"/>
      <c r="F4" s="56"/>
      <c r="G4" s="56"/>
      <c r="H4" s="52"/>
    </row>
    <row r="5" spans="1:9">
      <c r="A5" s="57"/>
      <c r="B5" s="58"/>
      <c r="C5" s="52"/>
      <c r="D5" s="52"/>
      <c r="E5" s="58"/>
      <c r="F5" s="58"/>
      <c r="G5" s="58"/>
      <c r="H5" s="52"/>
    </row>
    <row r="6" spans="1:9" ht="77.099999999999994" customHeight="1">
      <c r="A6" s="60" t="s">
        <v>1226</v>
      </c>
      <c r="B6" s="59" t="s">
        <v>1293</v>
      </c>
      <c r="C6" s="59" t="s">
        <v>1295</v>
      </c>
      <c r="D6" s="59" t="s">
        <v>1296</v>
      </c>
      <c r="E6" s="59" t="s">
        <v>1297</v>
      </c>
      <c r="F6" s="59" t="s">
        <v>1298</v>
      </c>
      <c r="G6" s="59" t="s">
        <v>1299</v>
      </c>
      <c r="H6" s="59" t="s">
        <v>1300</v>
      </c>
      <c r="I6" s="59" t="s">
        <v>1302</v>
      </c>
    </row>
    <row r="7" spans="1:9" ht="26.1" customHeight="1">
      <c r="A7" s="436" t="s">
        <v>357</v>
      </c>
      <c r="B7" s="437"/>
      <c r="C7" s="437"/>
      <c r="D7" s="437"/>
      <c r="E7" s="437"/>
      <c r="F7" s="437"/>
      <c r="G7" s="437"/>
      <c r="H7" s="437"/>
      <c r="I7" s="434">
        <f>SUM(B7:H7)</f>
        <v>0</v>
      </c>
    </row>
    <row r="8" spans="1:9" ht="26.1" customHeight="1">
      <c r="A8" s="436" t="s">
        <v>360</v>
      </c>
      <c r="B8" s="437"/>
      <c r="C8" s="437"/>
      <c r="D8" s="437"/>
      <c r="E8" s="437"/>
      <c r="F8" s="437"/>
      <c r="G8" s="437"/>
      <c r="H8" s="437"/>
      <c r="I8" s="434">
        <f t="shared" ref="I8:I48" si="0">SUM(B8:H8)</f>
        <v>0</v>
      </c>
    </row>
    <row r="9" spans="1:9" ht="26.1" customHeight="1">
      <c r="A9" s="436" t="s">
        <v>368</v>
      </c>
      <c r="B9" s="437"/>
      <c r="C9" s="437"/>
      <c r="D9" s="437"/>
      <c r="E9" s="437"/>
      <c r="F9" s="437"/>
      <c r="G9" s="437"/>
      <c r="H9" s="437"/>
      <c r="I9" s="434">
        <f t="shared" si="0"/>
        <v>0</v>
      </c>
    </row>
    <row r="10" spans="1:9" ht="26.1" customHeight="1">
      <c r="A10" s="436" t="s">
        <v>376</v>
      </c>
      <c r="B10" s="437"/>
      <c r="C10" s="437"/>
      <c r="D10" s="437"/>
      <c r="E10" s="437"/>
      <c r="F10" s="437"/>
      <c r="G10" s="437"/>
      <c r="H10" s="437"/>
      <c r="I10" s="434">
        <f t="shared" si="0"/>
        <v>0</v>
      </c>
    </row>
    <row r="11" spans="1:9" ht="26.1" customHeight="1">
      <c r="A11" s="438" t="s">
        <v>1233</v>
      </c>
      <c r="B11" s="437"/>
      <c r="C11" s="437"/>
      <c r="D11" s="437"/>
      <c r="E11" s="437"/>
      <c r="F11" s="437"/>
      <c r="G11" s="437"/>
      <c r="H11" s="437"/>
      <c r="I11" s="434">
        <f t="shared" si="0"/>
        <v>0</v>
      </c>
    </row>
    <row r="12" spans="1:9" ht="26.1" customHeight="1">
      <c r="A12" s="436" t="s">
        <v>407</v>
      </c>
      <c r="B12" s="437"/>
      <c r="C12" s="437"/>
      <c r="D12" s="437"/>
      <c r="E12" s="437"/>
      <c r="F12" s="437"/>
      <c r="G12" s="437"/>
      <c r="H12" s="437"/>
      <c r="I12" s="434">
        <f t="shared" si="0"/>
        <v>0</v>
      </c>
    </row>
    <row r="13" spans="1:9" ht="26.1" customHeight="1">
      <c r="A13" s="436" t="s">
        <v>411</v>
      </c>
      <c r="B13" s="437"/>
      <c r="C13" s="437"/>
      <c r="D13" s="437"/>
      <c r="E13" s="437"/>
      <c r="F13" s="437"/>
      <c r="G13" s="437"/>
      <c r="H13" s="437"/>
      <c r="I13" s="434">
        <f t="shared" si="0"/>
        <v>0</v>
      </c>
    </row>
    <row r="14" spans="1:9" ht="26.1" customHeight="1">
      <c r="A14" s="438" t="s">
        <v>413</v>
      </c>
      <c r="B14" s="437"/>
      <c r="C14" s="437"/>
      <c r="D14" s="437"/>
      <c r="E14" s="437"/>
      <c r="F14" s="437"/>
      <c r="G14" s="437"/>
      <c r="H14" s="437"/>
      <c r="I14" s="434">
        <f t="shared" si="0"/>
        <v>0</v>
      </c>
    </row>
    <row r="15" spans="1:9" ht="26.1" customHeight="1">
      <c r="A15" s="436" t="s">
        <v>1234</v>
      </c>
      <c r="B15" s="437"/>
      <c r="C15" s="437"/>
      <c r="D15" s="437"/>
      <c r="E15" s="437"/>
      <c r="F15" s="437"/>
      <c r="G15" s="437"/>
      <c r="H15" s="437"/>
      <c r="I15" s="434">
        <f t="shared" si="0"/>
        <v>0</v>
      </c>
    </row>
    <row r="16" spans="1:9" ht="26.1" customHeight="1">
      <c r="A16" s="436" t="s">
        <v>1235</v>
      </c>
      <c r="B16" s="437"/>
      <c r="C16" s="437"/>
      <c r="D16" s="437"/>
      <c r="E16" s="437"/>
      <c r="F16" s="437"/>
      <c r="G16" s="437"/>
      <c r="H16" s="437"/>
      <c r="I16" s="434">
        <f t="shared" si="0"/>
        <v>0</v>
      </c>
    </row>
    <row r="17" spans="1:9" ht="26.1" customHeight="1">
      <c r="A17" s="436" t="s">
        <v>480</v>
      </c>
      <c r="B17" s="437"/>
      <c r="C17" s="437"/>
      <c r="D17" s="437"/>
      <c r="E17" s="437"/>
      <c r="F17" s="437"/>
      <c r="G17" s="437"/>
      <c r="H17" s="437"/>
      <c r="I17" s="434">
        <f t="shared" si="0"/>
        <v>0</v>
      </c>
    </row>
    <row r="18" spans="1:9" ht="26.1" customHeight="1">
      <c r="A18" s="436" t="s">
        <v>504</v>
      </c>
      <c r="B18" s="437"/>
      <c r="C18" s="437"/>
      <c r="D18" s="437"/>
      <c r="E18" s="437"/>
      <c r="F18" s="437"/>
      <c r="G18" s="437"/>
      <c r="H18" s="437"/>
      <c r="I18" s="434">
        <f t="shared" si="0"/>
        <v>0</v>
      </c>
    </row>
    <row r="19" spans="1:9" ht="26.1" customHeight="1">
      <c r="A19" s="436" t="s">
        <v>1236</v>
      </c>
      <c r="B19" s="437"/>
      <c r="C19" s="437"/>
      <c r="D19" s="437"/>
      <c r="E19" s="437"/>
      <c r="F19" s="437"/>
      <c r="G19" s="437"/>
      <c r="H19" s="437"/>
      <c r="I19" s="434">
        <f t="shared" si="0"/>
        <v>0</v>
      </c>
    </row>
    <row r="20" spans="1:9" ht="26.1" customHeight="1">
      <c r="A20" s="436" t="s">
        <v>509</v>
      </c>
      <c r="B20" s="437"/>
      <c r="C20" s="437"/>
      <c r="D20" s="437"/>
      <c r="E20" s="437"/>
      <c r="F20" s="437"/>
      <c r="G20" s="437"/>
      <c r="H20" s="437"/>
      <c r="I20" s="434">
        <f t="shared" si="0"/>
        <v>0</v>
      </c>
    </row>
    <row r="21" spans="1:9" ht="26.1" customHeight="1">
      <c r="A21" s="436" t="s">
        <v>1237</v>
      </c>
      <c r="B21" s="437"/>
      <c r="C21" s="437"/>
      <c r="D21" s="437"/>
      <c r="E21" s="437"/>
      <c r="F21" s="437"/>
      <c r="G21" s="437"/>
      <c r="H21" s="437"/>
      <c r="I21" s="434">
        <f t="shared" si="0"/>
        <v>0</v>
      </c>
    </row>
    <row r="22" spans="1:9" ht="26.1" customHeight="1">
      <c r="A22" s="436" t="s">
        <v>1238</v>
      </c>
      <c r="B22" s="437"/>
      <c r="C22" s="437"/>
      <c r="D22" s="437"/>
      <c r="E22" s="437"/>
      <c r="F22" s="437"/>
      <c r="G22" s="437"/>
      <c r="H22" s="437"/>
      <c r="I22" s="434">
        <f t="shared" si="0"/>
        <v>0</v>
      </c>
    </row>
    <row r="23" spans="1:9" ht="26.1" customHeight="1">
      <c r="A23" s="436" t="s">
        <v>1239</v>
      </c>
      <c r="B23" s="437"/>
      <c r="C23" s="437"/>
      <c r="D23" s="437"/>
      <c r="E23" s="437"/>
      <c r="F23" s="437"/>
      <c r="G23" s="437"/>
      <c r="H23" s="437"/>
      <c r="I23" s="434">
        <f t="shared" si="0"/>
        <v>0</v>
      </c>
    </row>
    <row r="24" spans="1:9" ht="26.1" customHeight="1">
      <c r="A24" s="436" t="s">
        <v>1240</v>
      </c>
      <c r="B24" s="437"/>
      <c r="C24" s="437"/>
      <c r="D24" s="437"/>
      <c r="E24" s="437"/>
      <c r="F24" s="437"/>
      <c r="G24" s="437"/>
      <c r="H24" s="437"/>
      <c r="I24" s="434">
        <f t="shared" si="0"/>
        <v>0</v>
      </c>
    </row>
    <row r="25" spans="1:9" ht="26.1" customHeight="1">
      <c r="A25" s="436" t="s">
        <v>574</v>
      </c>
      <c r="B25" s="437"/>
      <c r="C25" s="437"/>
      <c r="D25" s="437"/>
      <c r="E25" s="437"/>
      <c r="F25" s="437"/>
      <c r="G25" s="437"/>
      <c r="H25" s="437"/>
      <c r="I25" s="434">
        <f t="shared" si="0"/>
        <v>0</v>
      </c>
    </row>
    <row r="26" spans="1:9" ht="26.1" customHeight="1">
      <c r="A26" s="436" t="s">
        <v>578</v>
      </c>
      <c r="B26" s="437"/>
      <c r="C26" s="437"/>
      <c r="D26" s="437"/>
      <c r="E26" s="437"/>
      <c r="F26" s="437"/>
      <c r="G26" s="437"/>
      <c r="H26" s="437"/>
      <c r="I26" s="434">
        <f t="shared" si="0"/>
        <v>0</v>
      </c>
    </row>
    <row r="27" spans="1:9" ht="26.1" customHeight="1">
      <c r="A27" s="436" t="s">
        <v>799</v>
      </c>
      <c r="B27" s="437"/>
      <c r="C27" s="437"/>
      <c r="D27" s="437"/>
      <c r="E27" s="437"/>
      <c r="F27" s="437"/>
      <c r="G27" s="437"/>
      <c r="H27" s="437"/>
      <c r="I27" s="434">
        <f t="shared" si="0"/>
        <v>0</v>
      </c>
    </row>
    <row r="28" spans="1:9" ht="26.1" customHeight="1">
      <c r="A28" s="436" t="s">
        <v>584</v>
      </c>
      <c r="B28" s="437"/>
      <c r="C28" s="437"/>
      <c r="D28" s="437"/>
      <c r="E28" s="437"/>
      <c r="F28" s="437"/>
      <c r="G28" s="437"/>
      <c r="H28" s="437"/>
      <c r="I28" s="434">
        <f t="shared" si="0"/>
        <v>0</v>
      </c>
    </row>
    <row r="29" spans="1:9" ht="26.1" customHeight="1">
      <c r="A29" s="436" t="s">
        <v>1241</v>
      </c>
      <c r="B29" s="437"/>
      <c r="C29" s="437"/>
      <c r="D29" s="437"/>
      <c r="E29" s="437"/>
      <c r="F29" s="437"/>
      <c r="G29" s="437"/>
      <c r="H29" s="437"/>
      <c r="I29" s="434">
        <f t="shared" si="0"/>
        <v>0</v>
      </c>
    </row>
    <row r="30" spans="1:9" ht="26.1" customHeight="1">
      <c r="A30" s="436" t="s">
        <v>592</v>
      </c>
      <c r="B30" s="437"/>
      <c r="C30" s="437"/>
      <c r="D30" s="437"/>
      <c r="E30" s="437"/>
      <c r="F30" s="437"/>
      <c r="G30" s="437"/>
      <c r="H30" s="437"/>
      <c r="I30" s="434">
        <f t="shared" si="0"/>
        <v>0</v>
      </c>
    </row>
    <row r="31" spans="1:9" ht="26.1" customHeight="1">
      <c r="A31" s="436" t="s">
        <v>1100</v>
      </c>
      <c r="B31" s="437"/>
      <c r="C31" s="437"/>
      <c r="D31" s="437"/>
      <c r="E31" s="437"/>
      <c r="F31" s="437"/>
      <c r="G31" s="437"/>
      <c r="H31" s="437"/>
      <c r="I31" s="434">
        <f t="shared" si="0"/>
        <v>0</v>
      </c>
    </row>
    <row r="32" spans="1:9" ht="26.1" customHeight="1">
      <c r="A32" s="436" t="s">
        <v>750</v>
      </c>
      <c r="B32" s="437"/>
      <c r="C32" s="437"/>
      <c r="D32" s="437"/>
      <c r="E32" s="437"/>
      <c r="F32" s="437"/>
      <c r="G32" s="437"/>
      <c r="H32" s="437"/>
      <c r="I32" s="434">
        <f t="shared" si="0"/>
        <v>0</v>
      </c>
    </row>
    <row r="33" spans="1:9" ht="26.1" customHeight="1">
      <c r="A33" s="436" t="s">
        <v>1242</v>
      </c>
      <c r="B33" s="437"/>
      <c r="C33" s="437"/>
      <c r="D33" s="437"/>
      <c r="E33" s="437"/>
      <c r="F33" s="437"/>
      <c r="G33" s="437"/>
      <c r="H33" s="437"/>
      <c r="I33" s="434">
        <f t="shared" si="0"/>
        <v>0</v>
      </c>
    </row>
    <row r="34" spans="1:9" ht="26.1" customHeight="1">
      <c r="A34" s="436" t="s">
        <v>767</v>
      </c>
      <c r="B34" s="437"/>
      <c r="C34" s="437"/>
      <c r="D34" s="437"/>
      <c r="E34" s="437"/>
      <c r="F34" s="437"/>
      <c r="G34" s="437"/>
      <c r="H34" s="437"/>
      <c r="I34" s="434">
        <f t="shared" si="0"/>
        <v>0</v>
      </c>
    </row>
    <row r="35" spans="1:9" ht="26.1" customHeight="1">
      <c r="A35" s="436" t="s">
        <v>771</v>
      </c>
      <c r="B35" s="437"/>
      <c r="C35" s="437"/>
      <c r="D35" s="437"/>
      <c r="E35" s="437"/>
      <c r="F35" s="437"/>
      <c r="G35" s="437"/>
      <c r="H35" s="437"/>
      <c r="I35" s="434">
        <f t="shared" si="0"/>
        <v>0</v>
      </c>
    </row>
    <row r="36" spans="1:9" ht="26.1" customHeight="1">
      <c r="A36" s="436" t="s">
        <v>773</v>
      </c>
      <c r="B36" s="437"/>
      <c r="C36" s="437"/>
      <c r="D36" s="437"/>
      <c r="E36" s="437"/>
      <c r="F36" s="437"/>
      <c r="G36" s="437"/>
      <c r="H36" s="437"/>
      <c r="I36" s="434">
        <f t="shared" si="0"/>
        <v>0</v>
      </c>
    </row>
    <row r="37" spans="1:9" ht="26.1" customHeight="1">
      <c r="A37" s="436" t="s">
        <v>1243</v>
      </c>
      <c r="B37" s="437"/>
      <c r="C37" s="437"/>
      <c r="D37" s="437"/>
      <c r="E37" s="437"/>
      <c r="F37" s="437"/>
      <c r="G37" s="437"/>
      <c r="H37" s="437"/>
      <c r="I37" s="434">
        <f t="shared" si="0"/>
        <v>0</v>
      </c>
    </row>
    <row r="38" spans="1:9" ht="26.1" customHeight="1">
      <c r="A38" s="436" t="s">
        <v>1244</v>
      </c>
      <c r="B38" s="437"/>
      <c r="C38" s="437"/>
      <c r="D38" s="437"/>
      <c r="E38" s="437"/>
      <c r="F38" s="437"/>
      <c r="G38" s="437"/>
      <c r="H38" s="437"/>
      <c r="I38" s="434">
        <f t="shared" si="0"/>
        <v>0</v>
      </c>
    </row>
    <row r="39" spans="1:9" ht="26.1" customHeight="1">
      <c r="A39" s="439" t="s">
        <v>844</v>
      </c>
      <c r="B39" s="440">
        <f>'IIIE 18 and under or Disbl'!B39</f>
        <v>0</v>
      </c>
      <c r="C39" s="440">
        <f>'IIIE 18 and under or Disbl'!F39+'IIIE 18 and under or Disbl'!J39</f>
        <v>0</v>
      </c>
      <c r="D39" s="440">
        <f>'IIIE 18 and under or Disbl'!H39</f>
        <v>0</v>
      </c>
      <c r="E39" s="440">
        <f>'IIIE 18 and under or Disbl'!L39+'IIIE 18 and under or Disbl'!N39</f>
        <v>0</v>
      </c>
      <c r="F39" s="440">
        <f>'IIIE 18 and under or Disbl'!P39+'IIIE 18 and under or Disbl'!R39</f>
        <v>0</v>
      </c>
      <c r="G39" s="440">
        <f>'IIIE 18 and under or Disbl'!T39</f>
        <v>0</v>
      </c>
      <c r="H39" s="440">
        <f>'IIIE 18 and under or Disbl'!X39</f>
        <v>0</v>
      </c>
      <c r="I39" s="434">
        <f t="shared" si="0"/>
        <v>0</v>
      </c>
    </row>
    <row r="40" spans="1:9" ht="26.1" customHeight="1">
      <c r="A40" s="439" t="s">
        <v>849</v>
      </c>
      <c r="B40" s="440">
        <f>'IIIE 18 and under or Disbl'!B40</f>
        <v>0</v>
      </c>
      <c r="C40" s="440">
        <f>'IIIE 18 and under or Disbl'!F40+'IIIE 18 and under or Disbl'!J40</f>
        <v>0</v>
      </c>
      <c r="D40" s="440">
        <f>'IIIE 18 and under or Disbl'!H40</f>
        <v>0</v>
      </c>
      <c r="E40" s="440">
        <f>'IIIE 18 and under or Disbl'!L40+'IIIE 18 and under or Disbl'!N40</f>
        <v>0</v>
      </c>
      <c r="F40" s="440">
        <f>'IIIE 18 and under or Disbl'!P40+'IIIE 18 and under or Disbl'!R40</f>
        <v>0</v>
      </c>
      <c r="G40" s="440">
        <f>'IIIE 18 and under or Disbl'!T40</f>
        <v>0</v>
      </c>
      <c r="H40" s="440">
        <f>'IIIE 18 and under or Disbl'!X40</f>
        <v>0</v>
      </c>
      <c r="I40" s="434">
        <f t="shared" si="0"/>
        <v>0</v>
      </c>
    </row>
    <row r="41" spans="1:9" ht="26.1" customHeight="1">
      <c r="A41" s="439" t="s">
        <v>859</v>
      </c>
      <c r="B41" s="440">
        <f>'IIIE 18 and under or Disbl'!B41</f>
        <v>0</v>
      </c>
      <c r="C41" s="440">
        <f>'IIIE 18 and under or Disbl'!F41+'IIIE 18 and under or Disbl'!J41</f>
        <v>0</v>
      </c>
      <c r="D41" s="440">
        <f>'IIIE 18 and under or Disbl'!H41</f>
        <v>0</v>
      </c>
      <c r="E41" s="440">
        <f>'IIIE 18 and under or Disbl'!L41+'IIIE 18 and under or Disbl'!N41</f>
        <v>0</v>
      </c>
      <c r="F41" s="440">
        <f>'IIIE 18 and under or Disbl'!P41+'IIIE 18 and under or Disbl'!R41</f>
        <v>0</v>
      </c>
      <c r="G41" s="440">
        <f>'IIIE 18 and under or Disbl'!T41</f>
        <v>0</v>
      </c>
      <c r="H41" s="440">
        <f>'IIIE 18 and under or Disbl'!X41</f>
        <v>0</v>
      </c>
      <c r="I41" s="434">
        <f t="shared" si="0"/>
        <v>0</v>
      </c>
    </row>
    <row r="42" spans="1:9" ht="26.1" customHeight="1">
      <c r="A42" s="439" t="s">
        <v>871</v>
      </c>
      <c r="B42" s="440">
        <f>'IIIE 18 and under or Disbl'!B42</f>
        <v>0</v>
      </c>
      <c r="C42" s="440">
        <f>'IIIE 18 and under or Disbl'!F42+'IIIE 18 and under or Disbl'!J42</f>
        <v>0</v>
      </c>
      <c r="D42" s="440">
        <f>'IIIE 18 and under or Disbl'!H42</f>
        <v>0</v>
      </c>
      <c r="E42" s="440">
        <f>'IIIE 18 and under or Disbl'!L42+'IIIE 18 and under or Disbl'!N42</f>
        <v>0</v>
      </c>
      <c r="F42" s="440">
        <f>'IIIE 18 and under or Disbl'!P42+'IIIE 18 and under or Disbl'!R42</f>
        <v>0</v>
      </c>
      <c r="G42" s="440">
        <f>'IIIE 18 and under or Disbl'!T42</f>
        <v>0</v>
      </c>
      <c r="H42" s="440">
        <f>'IIIE 18 and under or Disbl'!X42</f>
        <v>0</v>
      </c>
      <c r="I42" s="434">
        <f t="shared" si="0"/>
        <v>0</v>
      </c>
    </row>
    <row r="43" spans="1:9" ht="26.1" customHeight="1">
      <c r="A43" s="439" t="s">
        <v>1245</v>
      </c>
      <c r="B43" s="440">
        <f>'IIIE 18 and under or Disbl'!B43</f>
        <v>0</v>
      </c>
      <c r="C43" s="440">
        <f>'IIIE 18 and under or Disbl'!F43+'IIIE 18 and under or Disbl'!J43</f>
        <v>0</v>
      </c>
      <c r="D43" s="440">
        <f>'IIIE 18 and under or Disbl'!H43</f>
        <v>0</v>
      </c>
      <c r="E43" s="440">
        <f>'IIIE 18 and under or Disbl'!L43+'IIIE 18 and under or Disbl'!N43</f>
        <v>0</v>
      </c>
      <c r="F43" s="440">
        <f>'IIIE 18 and under or Disbl'!P43+'IIIE 18 and under or Disbl'!R43</f>
        <v>0</v>
      </c>
      <c r="G43" s="440">
        <f>'IIIE 18 and under or Disbl'!T43</f>
        <v>0</v>
      </c>
      <c r="H43" s="440">
        <f>'IIIE 18 and under or Disbl'!X43</f>
        <v>0</v>
      </c>
      <c r="I43" s="434">
        <f t="shared" si="0"/>
        <v>0</v>
      </c>
    </row>
    <row r="44" spans="1:9" ht="26.1" customHeight="1">
      <c r="A44" s="439" t="s">
        <v>1246</v>
      </c>
      <c r="B44" s="440">
        <f>'IIIE 18 and under or Disbl'!B44</f>
        <v>0</v>
      </c>
      <c r="C44" s="440">
        <f>'IIIE 18 and under or Disbl'!F44+'IIIE 18 and under or Disbl'!J44</f>
        <v>0</v>
      </c>
      <c r="D44" s="440">
        <f>'IIIE 18 and under or Disbl'!H44</f>
        <v>0</v>
      </c>
      <c r="E44" s="440">
        <f>'IIIE 18 and under or Disbl'!L44+'IIIE 18 and under or Disbl'!N44</f>
        <v>0</v>
      </c>
      <c r="F44" s="440">
        <f>'IIIE 18 and under or Disbl'!P44+'IIIE 18 and under or Disbl'!R44</f>
        <v>0</v>
      </c>
      <c r="G44" s="440">
        <f>'IIIE 18 and under or Disbl'!T44</f>
        <v>0</v>
      </c>
      <c r="H44" s="440">
        <f>'IIIE 18 and under or Disbl'!X44</f>
        <v>0</v>
      </c>
      <c r="I44" s="434">
        <f t="shared" si="0"/>
        <v>0</v>
      </c>
    </row>
    <row r="45" spans="1:9" ht="26.1" customHeight="1">
      <c r="A45" s="439" t="s">
        <v>1247</v>
      </c>
      <c r="B45" s="440">
        <f>'IIIE 18 and under or Disbl'!B45</f>
        <v>0</v>
      </c>
      <c r="C45" s="440">
        <f>'IIIE 18 and under or Disbl'!F45+'IIIE 18 and under or Disbl'!J45</f>
        <v>0</v>
      </c>
      <c r="D45" s="440">
        <f>'IIIE 18 and under or Disbl'!H45</f>
        <v>0</v>
      </c>
      <c r="E45" s="440">
        <f>'IIIE 18 and under or Disbl'!L45+'IIIE 18 and under or Disbl'!N45</f>
        <v>0</v>
      </c>
      <c r="F45" s="440">
        <f>'IIIE 18 and under or Disbl'!P45+'IIIE 18 and under or Disbl'!R45</f>
        <v>0</v>
      </c>
      <c r="G45" s="440">
        <f>'IIIE 18 and under or Disbl'!T45</f>
        <v>0</v>
      </c>
      <c r="H45" s="440">
        <f>'IIIE 18 and under or Disbl'!X45</f>
        <v>0</v>
      </c>
      <c r="I45" s="434">
        <f t="shared" si="0"/>
        <v>0</v>
      </c>
    </row>
    <row r="46" spans="1:9" ht="26.1" customHeight="1">
      <c r="A46" s="439" t="s">
        <v>902</v>
      </c>
      <c r="B46" s="440">
        <f>'IIIE 18 and under or Disbl'!B46</f>
        <v>0</v>
      </c>
      <c r="C46" s="440">
        <f>'IIIE 18 and under or Disbl'!F46+'IIIE 18 and under or Disbl'!J46</f>
        <v>0</v>
      </c>
      <c r="D46" s="440">
        <f>'IIIE 18 and under or Disbl'!H46</f>
        <v>0</v>
      </c>
      <c r="E46" s="440">
        <f>'IIIE 18 and under or Disbl'!L46+'IIIE 18 and under or Disbl'!N46</f>
        <v>0</v>
      </c>
      <c r="F46" s="440">
        <f>'IIIE 18 and under or Disbl'!P46+'IIIE 18 and under or Disbl'!R46</f>
        <v>0</v>
      </c>
      <c r="G46" s="440">
        <f>'IIIE 18 and under or Disbl'!T46</f>
        <v>0</v>
      </c>
      <c r="H46" s="440">
        <f>'IIIE 18 and under or Disbl'!X46</f>
        <v>0</v>
      </c>
      <c r="I46" s="434">
        <f t="shared" si="0"/>
        <v>0</v>
      </c>
    </row>
    <row r="47" spans="1:9" ht="26.1" customHeight="1">
      <c r="A47" s="439" t="s">
        <v>1248</v>
      </c>
      <c r="B47" s="440">
        <f>'IIIE 18 and under or Disbl'!B47</f>
        <v>0</v>
      </c>
      <c r="C47" s="440">
        <f>'IIIE 18 and under or Disbl'!F47+'IIIE 18 and under or Disbl'!J47</f>
        <v>0</v>
      </c>
      <c r="D47" s="440">
        <f>'IIIE 18 and under or Disbl'!H47</f>
        <v>0</v>
      </c>
      <c r="E47" s="440">
        <f>'IIIE 18 and under or Disbl'!L47+'IIIE 18 and under or Disbl'!N47</f>
        <v>0</v>
      </c>
      <c r="F47" s="440">
        <f>'IIIE 18 and under or Disbl'!P47+'IIIE 18 and under or Disbl'!R47</f>
        <v>0</v>
      </c>
      <c r="G47" s="440">
        <f>'IIIE 18 and under or Disbl'!T47</f>
        <v>0</v>
      </c>
      <c r="H47" s="440">
        <f>'IIIE 18 and under or Disbl'!X47</f>
        <v>0</v>
      </c>
      <c r="I47" s="434">
        <f t="shared" si="0"/>
        <v>0</v>
      </c>
    </row>
    <row r="48" spans="1:9" ht="26.1" customHeight="1">
      <c r="A48" s="439" t="s">
        <v>917</v>
      </c>
      <c r="B48" s="440">
        <f>'IIIE 18 and under or Disbl'!B48</f>
        <v>0</v>
      </c>
      <c r="C48" s="440">
        <f>'IIIE 18 and under or Disbl'!F48+'IIIE 18 and under or Disbl'!J48</f>
        <v>0</v>
      </c>
      <c r="D48" s="440">
        <f>'IIIE 18 and under or Disbl'!H48</f>
        <v>0</v>
      </c>
      <c r="E48" s="440">
        <f>'IIIE 18 and under or Disbl'!L48+'IIIE 18 and under or Disbl'!N48</f>
        <v>0</v>
      </c>
      <c r="F48" s="440">
        <f>'IIIE 18 and under or Disbl'!P48+'IIIE 18 and under or Disbl'!R48</f>
        <v>0</v>
      </c>
      <c r="G48" s="440">
        <f>'IIIE 18 and under or Disbl'!T48</f>
        <v>0</v>
      </c>
      <c r="H48" s="440">
        <f>'IIIE 18 and under or Disbl'!X48</f>
        <v>0</v>
      </c>
      <c r="I48" s="434">
        <f t="shared" si="0"/>
        <v>0</v>
      </c>
    </row>
    <row r="49" spans="1:9" ht="26.1" customHeight="1">
      <c r="A49" s="415" t="s">
        <v>1101</v>
      </c>
      <c r="B49" s="435">
        <f t="shared" ref="B49:I49" si="1">+SUM(B7:B48)</f>
        <v>0</v>
      </c>
      <c r="C49" s="435">
        <f t="shared" si="1"/>
        <v>0</v>
      </c>
      <c r="D49" s="435">
        <f t="shared" si="1"/>
        <v>0</v>
      </c>
      <c r="E49" s="435">
        <f t="shared" si="1"/>
        <v>0</v>
      </c>
      <c r="F49" s="435">
        <f t="shared" si="1"/>
        <v>0</v>
      </c>
      <c r="G49" s="435">
        <f t="shared" si="1"/>
        <v>0</v>
      </c>
      <c r="H49" s="435">
        <f t="shared" si="1"/>
        <v>0</v>
      </c>
      <c r="I49" s="435">
        <f t="shared" si="1"/>
        <v>0</v>
      </c>
    </row>
    <row r="50" spans="1:9">
      <c r="A50" s="16"/>
      <c r="B50" s="42"/>
      <c r="C50" s="42"/>
      <c r="D50" s="42"/>
      <c r="E50" s="42"/>
      <c r="F50" s="42"/>
      <c r="G50" s="42"/>
      <c r="H50" s="42"/>
    </row>
    <row r="51" spans="1:9">
      <c r="A51" s="16"/>
      <c r="B51" s="16"/>
      <c r="C51" s="16"/>
      <c r="D51" s="16"/>
      <c r="E51" s="16"/>
      <c r="F51" s="16"/>
    </row>
    <row r="52" spans="1:9">
      <c r="A52" s="175" t="s">
        <v>1308</v>
      </c>
      <c r="B52" s="16"/>
      <c r="C52" s="16"/>
      <c r="D52" s="16"/>
      <c r="E52" s="16"/>
      <c r="F52" s="16"/>
    </row>
    <row r="53" spans="1:9">
      <c r="A53" s="174" t="s">
        <v>1309</v>
      </c>
      <c r="B53" s="16"/>
      <c r="C53" s="16"/>
      <c r="D53" s="16"/>
      <c r="E53" s="16"/>
      <c r="F53" s="16"/>
    </row>
    <row r="54" spans="1:9">
      <c r="A54" s="16"/>
      <c r="B54" s="16"/>
      <c r="C54" s="16"/>
      <c r="D54" s="16"/>
      <c r="E54" s="16"/>
      <c r="F54" s="16"/>
    </row>
    <row r="55" spans="1:9">
      <c r="A55" s="16"/>
      <c r="B55" s="16"/>
      <c r="C55" s="16"/>
      <c r="D55" s="16"/>
      <c r="E55" s="16"/>
      <c r="F55" s="16"/>
    </row>
    <row r="56" spans="1:9">
      <c r="A56" s="16"/>
      <c r="B56" s="16"/>
      <c r="C56" s="16"/>
      <c r="D56" s="16"/>
      <c r="E56" s="16"/>
      <c r="F56" s="16"/>
    </row>
    <row r="57" spans="1:9">
      <c r="A57" s="16"/>
      <c r="B57" s="16"/>
      <c r="C57" s="16"/>
      <c r="D57" s="16"/>
      <c r="E57" s="16"/>
      <c r="F57" s="16"/>
    </row>
    <row r="58" spans="1:9">
      <c r="A58" s="16"/>
      <c r="B58" s="16"/>
      <c r="C58" s="16"/>
      <c r="D58" s="16"/>
      <c r="E58" s="16"/>
      <c r="F58" s="16"/>
    </row>
    <row r="59" spans="1:9">
      <c r="A59" s="16"/>
      <c r="B59" s="16"/>
      <c r="C59" s="16"/>
      <c r="D59" s="16"/>
      <c r="E59" s="16"/>
      <c r="F59" s="16"/>
    </row>
    <row r="60" spans="1:9">
      <c r="A60" s="16"/>
      <c r="B60" s="16"/>
      <c r="C60" s="16"/>
      <c r="D60" s="16"/>
      <c r="E60" s="16"/>
      <c r="F60" s="16"/>
    </row>
    <row r="61" spans="1:9">
      <c r="A61" s="16"/>
      <c r="B61" s="16"/>
      <c r="C61" s="16"/>
      <c r="D61" s="16"/>
      <c r="E61" s="16"/>
      <c r="F61" s="16"/>
    </row>
    <row r="62" spans="1:9">
      <c r="A62" s="16"/>
      <c r="B62" s="16"/>
      <c r="C62" s="16"/>
      <c r="D62" s="16"/>
      <c r="E62" s="16"/>
      <c r="F62" s="16"/>
    </row>
    <row r="63" spans="1:9">
      <c r="A63" s="16"/>
      <c r="B63" s="16"/>
      <c r="C63" s="16"/>
      <c r="D63" s="16"/>
      <c r="E63" s="16"/>
      <c r="F63" s="16"/>
    </row>
    <row r="64" spans="1:9">
      <c r="A64" s="16"/>
      <c r="B64" s="16"/>
      <c r="C64" s="16"/>
      <c r="D64" s="16"/>
      <c r="E64" s="16"/>
      <c r="F64" s="16"/>
    </row>
    <row r="65" spans="1:6">
      <c r="A65" s="16"/>
      <c r="B65" s="16"/>
      <c r="C65" s="16"/>
      <c r="D65" s="16"/>
      <c r="E65" s="16"/>
      <c r="F65" s="16"/>
    </row>
    <row r="66" spans="1:6">
      <c r="A66" s="16"/>
      <c r="B66" s="16"/>
      <c r="C66" s="16"/>
      <c r="D66" s="16"/>
      <c r="E66" s="16"/>
      <c r="F66" s="16"/>
    </row>
    <row r="67" spans="1:6">
      <c r="A67" s="16"/>
      <c r="B67" s="16"/>
      <c r="C67" s="16"/>
      <c r="D67" s="16"/>
      <c r="E67" s="16"/>
      <c r="F67" s="16"/>
    </row>
    <row r="68" spans="1:6">
      <c r="A68" s="16"/>
      <c r="B68" s="16"/>
      <c r="C68" s="16"/>
      <c r="D68" s="16"/>
      <c r="E68" s="16"/>
      <c r="F68" s="16"/>
    </row>
    <row r="69" spans="1:6">
      <c r="A69" s="16"/>
      <c r="B69" s="16"/>
      <c r="C69" s="16"/>
      <c r="D69" s="16"/>
      <c r="E69" s="16"/>
      <c r="F69" s="16"/>
    </row>
    <row r="70" spans="1:6">
      <c r="A70" s="16"/>
      <c r="B70" s="16"/>
      <c r="C70" s="16"/>
      <c r="D70" s="16"/>
      <c r="E70" s="16"/>
      <c r="F70" s="16"/>
    </row>
    <row r="71" spans="1:6">
      <c r="A71" s="16"/>
      <c r="B71" s="16"/>
      <c r="C71" s="16"/>
      <c r="D71" s="16"/>
      <c r="E71" s="16"/>
      <c r="F71" s="16"/>
    </row>
    <row r="72" spans="1:6">
      <c r="A72" s="16"/>
      <c r="B72" s="16"/>
      <c r="C72" s="16"/>
      <c r="D72" s="16"/>
      <c r="E72" s="16"/>
      <c r="F72" s="16"/>
    </row>
    <row r="73" spans="1:6">
      <c r="A73" s="16"/>
      <c r="B73" s="16"/>
      <c r="C73" s="16"/>
      <c r="D73" s="16"/>
      <c r="E73" s="16"/>
      <c r="F73" s="16"/>
    </row>
    <row r="74" spans="1:6">
      <c r="A74" s="16"/>
      <c r="B74" s="16"/>
      <c r="C74" s="16"/>
      <c r="D74" s="16"/>
      <c r="E74" s="16"/>
      <c r="F74" s="16"/>
    </row>
    <row r="75" spans="1:6">
      <c r="A75" s="16"/>
      <c r="B75" s="16"/>
      <c r="C75" s="16"/>
      <c r="D75" s="16"/>
      <c r="E75" s="16"/>
      <c r="F75" s="16"/>
    </row>
    <row r="76" spans="1:6">
      <c r="A76" s="16"/>
      <c r="B76" s="16"/>
      <c r="C76" s="16"/>
      <c r="D76" s="16"/>
      <c r="E76" s="16"/>
      <c r="F76" s="16"/>
    </row>
    <row r="77" spans="1:6">
      <c r="A77" s="16"/>
      <c r="B77" s="16"/>
      <c r="C77" s="16"/>
      <c r="D77" s="16"/>
      <c r="E77" s="16"/>
      <c r="F77" s="16"/>
    </row>
    <row r="78" spans="1:6">
      <c r="A78" s="16"/>
      <c r="B78" s="16"/>
      <c r="C78" s="16"/>
      <c r="D78" s="16"/>
      <c r="E78" s="16"/>
      <c r="F78" s="16"/>
    </row>
  </sheetData>
  <sheetProtection password="C3C4" sheet="1" objects="1" scenarios="1"/>
  <conditionalFormatting sqref="C1">
    <cfRule type="containsText" dxfId="0" priority="1" operator="containsText" text="Errors">
      <formula>NOT(ISERROR(SEARCH("Errors",C1)))</formula>
    </cfRule>
  </conditionalFormatting>
  <dataValidations count="3">
    <dataValidation type="list" showInputMessage="1" showErrorMessage="1" sqref="A2" xr:uid="{02777DF6-53CB-4C53-98D8-74EF7527456A}">
      <formula1>CAU</formula1>
    </dataValidation>
    <dataValidation type="whole" allowBlank="1" showInputMessage="1" showErrorMessage="1" errorTitle="Data Validation" error="Please enter a whole number between 0 and 2147483647." sqref="B7:H48" xr:uid="{5595ADAC-707E-45EB-B285-1675372563E6}">
      <formula1>0</formula1>
      <formula2>2147483647</formula2>
    </dataValidation>
    <dataValidation type="whole" allowBlank="1" showInputMessage="1" showErrorMessage="1" errorTitle="Data Validation" error="Please enter a whole number between 0 and 2147483647." sqref="B49:I49 I7:I48" xr:uid="{B87D1B6F-80C2-4B9F-BEB5-A43A9F5FBD2C}">
      <formula1>0</formula1>
      <formula2>10000000000</formula2>
    </dataValidation>
  </dataValidations>
  <pageMargins left="0.7" right="0.7" top="0.75" bottom="0.75" header="0.3" footer="0.3"/>
  <ignoredErrors>
    <ignoredError sqref="B39:B48 C39:H4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071B3-3FA7-451C-86DF-194A7B27A1F4}">
  <sheetPr>
    <pageSetUpPr fitToPage="1"/>
  </sheetPr>
  <dimension ref="A1:R133"/>
  <sheetViews>
    <sheetView workbookViewId="0">
      <pane xSplit="2" ySplit="4" topLeftCell="F5" activePane="bottomRight" state="frozen"/>
      <selection pane="topRight" activeCell="C1" sqref="C1"/>
      <selection pane="bottomLeft" activeCell="A5" sqref="A5"/>
      <selection pane="bottomRight" activeCell="K7" sqref="K7"/>
    </sheetView>
  </sheetViews>
  <sheetFormatPr defaultColWidth="9.109375" defaultRowHeight="15"/>
  <cols>
    <col min="1" max="1" width="40.44140625" style="1" customWidth="1"/>
    <col min="2" max="5" width="17.88671875" style="1" hidden="1" customWidth="1"/>
    <col min="6" max="6" width="13.5546875" style="176" customWidth="1"/>
    <col min="7" max="7" width="17.109375" style="204" customWidth="1"/>
    <col min="8" max="8" width="18.5546875" style="205" customWidth="1"/>
    <col min="9" max="9" width="19.33203125" style="206" customWidth="1"/>
    <col min="10" max="10" width="17" style="207" customWidth="1"/>
    <col min="11" max="11" width="17.5546875" style="94" customWidth="1"/>
    <col min="12" max="12" width="18.5546875" style="205" customWidth="1"/>
    <col min="13" max="13" width="19.33203125" style="206" customWidth="1"/>
    <col min="14" max="14" width="94.109375" style="1" bestFit="1" customWidth="1"/>
    <col min="15" max="17" width="13" style="1" customWidth="1"/>
    <col min="18" max="18" width="20.33203125" style="1" customWidth="1"/>
    <col min="19" max="174" width="13" style="1" customWidth="1"/>
    <col min="175" max="175" width="2.33203125" style="1" customWidth="1"/>
    <col min="176" max="176" width="13" style="1" customWidth="1"/>
    <col min="177" max="179" width="2.33203125" style="1" customWidth="1"/>
    <col min="180" max="16384" width="9.109375" style="1"/>
  </cols>
  <sheetData>
    <row r="1" spans="1:18" ht="15.6">
      <c r="G1" s="177" t="s">
        <v>72</v>
      </c>
      <c r="H1" s="178" t="s">
        <v>73</v>
      </c>
      <c r="I1" s="179" t="s">
        <v>74</v>
      </c>
      <c r="J1" s="180" t="s">
        <v>75</v>
      </c>
      <c r="K1" s="181" t="s">
        <v>76</v>
      </c>
      <c r="L1" s="178" t="s">
        <v>73</v>
      </c>
      <c r="M1" s="179" t="s">
        <v>74</v>
      </c>
    </row>
    <row r="2" spans="1:18" ht="15.6">
      <c r="A2" s="189"/>
      <c r="B2" s="189"/>
      <c r="C2" s="189"/>
      <c r="D2" s="189"/>
      <c r="E2" s="189"/>
      <c r="F2" s="190"/>
      <c r="G2" s="177" t="s">
        <v>1522</v>
      </c>
      <c r="H2" s="178" t="s">
        <v>1522</v>
      </c>
      <c r="I2" s="179" t="s">
        <v>1522</v>
      </c>
      <c r="J2" s="180" t="s">
        <v>1522</v>
      </c>
      <c r="K2" s="181" t="s">
        <v>1522</v>
      </c>
      <c r="L2" s="178" t="s">
        <v>1523</v>
      </c>
      <c r="M2" s="179" t="s">
        <v>1523</v>
      </c>
    </row>
    <row r="3" spans="1:18" ht="15.6">
      <c r="A3" s="189" t="s">
        <v>94</v>
      </c>
      <c r="B3" s="189" t="s">
        <v>95</v>
      </c>
      <c r="C3" s="189" t="s">
        <v>96</v>
      </c>
      <c r="D3" s="189" t="s">
        <v>97</v>
      </c>
      <c r="E3" s="189" t="s">
        <v>98</v>
      </c>
      <c r="F3" s="190" t="s">
        <v>99</v>
      </c>
      <c r="G3" s="177" t="s">
        <v>100</v>
      </c>
      <c r="H3" s="178" t="s">
        <v>100</v>
      </c>
      <c r="I3" s="179" t="s">
        <v>100</v>
      </c>
      <c r="J3" s="180" t="s">
        <v>100</v>
      </c>
      <c r="K3" s="181" t="s">
        <v>100</v>
      </c>
      <c r="L3" s="178" t="s">
        <v>100</v>
      </c>
      <c r="M3" s="179" t="s">
        <v>100</v>
      </c>
    </row>
    <row r="4" spans="1:18" ht="15.6">
      <c r="A4" s="189"/>
      <c r="B4" s="189"/>
      <c r="C4" s="189"/>
      <c r="D4" s="189"/>
      <c r="E4" s="189"/>
      <c r="F4" s="201"/>
      <c r="G4" s="177"/>
      <c r="H4" s="178" t="s">
        <v>358</v>
      </c>
      <c r="I4" s="179"/>
      <c r="J4" s="180" t="s">
        <v>358</v>
      </c>
      <c r="K4" s="181"/>
      <c r="L4" s="178"/>
      <c r="M4" s="179"/>
    </row>
    <row r="5" spans="1:18" ht="15.6">
      <c r="A5" s="360" t="s">
        <v>106</v>
      </c>
      <c r="B5" s="483" t="s">
        <v>50</v>
      </c>
      <c r="C5" s="198"/>
      <c r="D5" s="198"/>
      <c r="E5" s="198"/>
      <c r="F5" s="201">
        <v>100</v>
      </c>
      <c r="G5" s="326">
        <v>23009</v>
      </c>
      <c r="H5" s="327">
        <v>0</v>
      </c>
      <c r="I5" s="328">
        <v>43373</v>
      </c>
      <c r="J5" s="329">
        <v>0</v>
      </c>
      <c r="K5" s="330">
        <v>9179</v>
      </c>
      <c r="L5" s="731">
        <v>0</v>
      </c>
      <c r="M5" s="328">
        <v>21775</v>
      </c>
      <c r="R5" s="317"/>
    </row>
    <row r="6" spans="1:18" ht="15.6">
      <c r="A6" s="360" t="s">
        <v>107</v>
      </c>
      <c r="B6" s="483" t="s">
        <v>50</v>
      </c>
      <c r="C6" s="199"/>
      <c r="D6" s="199"/>
      <c r="E6" s="199"/>
      <c r="F6" s="201">
        <v>110</v>
      </c>
      <c r="G6" s="326">
        <v>158082</v>
      </c>
      <c r="H6" s="327">
        <v>0</v>
      </c>
      <c r="I6" s="328">
        <v>364345</v>
      </c>
      <c r="J6" s="329">
        <v>0</v>
      </c>
      <c r="K6" s="330">
        <v>77103</v>
      </c>
      <c r="L6" s="327">
        <v>0</v>
      </c>
      <c r="M6" s="328">
        <v>180412</v>
      </c>
      <c r="N6" s="94" t="s">
        <v>108</v>
      </c>
      <c r="R6" s="317"/>
    </row>
    <row r="7" spans="1:18" ht="15.6">
      <c r="A7" s="360" t="s">
        <v>109</v>
      </c>
      <c r="B7" s="484" t="s">
        <v>50</v>
      </c>
      <c r="C7" s="198"/>
      <c r="D7" s="198"/>
      <c r="E7" s="198"/>
      <c r="F7" s="201">
        <v>120</v>
      </c>
      <c r="G7" s="326">
        <v>1603</v>
      </c>
      <c r="H7" s="327">
        <v>0</v>
      </c>
      <c r="I7" s="328">
        <v>46616</v>
      </c>
      <c r="J7" s="329">
        <v>0</v>
      </c>
      <c r="K7" s="330">
        <v>0</v>
      </c>
      <c r="L7" s="731">
        <v>0</v>
      </c>
      <c r="M7" s="328">
        <v>15441</v>
      </c>
      <c r="N7" s="200"/>
      <c r="P7" s="200"/>
      <c r="R7" s="317"/>
    </row>
    <row r="8" spans="1:18" ht="15.6">
      <c r="A8" s="361" t="s">
        <v>110</v>
      </c>
      <c r="B8" s="485"/>
      <c r="C8" s="198"/>
      <c r="D8" s="198"/>
      <c r="E8" s="198" t="s">
        <v>50</v>
      </c>
      <c r="F8" s="201">
        <v>125</v>
      </c>
      <c r="G8" s="326">
        <v>0</v>
      </c>
      <c r="H8" s="327">
        <v>0</v>
      </c>
      <c r="I8" s="328">
        <v>0</v>
      </c>
      <c r="J8" s="329">
        <v>0</v>
      </c>
      <c r="K8" s="330">
        <v>0</v>
      </c>
      <c r="L8" s="327">
        <v>0</v>
      </c>
      <c r="M8" s="328">
        <v>0</v>
      </c>
      <c r="N8" s="94" t="s">
        <v>111</v>
      </c>
      <c r="R8" s="317"/>
    </row>
    <row r="9" spans="1:18" ht="15.6">
      <c r="A9" s="365" t="s">
        <v>112</v>
      </c>
      <c r="B9" s="485"/>
      <c r="C9" s="198" t="s">
        <v>50</v>
      </c>
      <c r="D9" s="198" t="s">
        <v>50</v>
      </c>
      <c r="E9" s="198"/>
      <c r="F9" s="201">
        <v>130</v>
      </c>
      <c r="G9" s="326">
        <v>8000</v>
      </c>
      <c r="H9" s="327">
        <v>0</v>
      </c>
      <c r="I9" s="328">
        <v>13945</v>
      </c>
      <c r="J9" s="329">
        <v>0</v>
      </c>
      <c r="K9" s="330">
        <v>0</v>
      </c>
      <c r="L9" s="731">
        <v>0</v>
      </c>
      <c r="M9" s="328">
        <v>5312</v>
      </c>
      <c r="R9" s="317"/>
    </row>
    <row r="10" spans="1:18" ht="15.6">
      <c r="A10" s="360" t="s">
        <v>113</v>
      </c>
      <c r="B10" s="484" t="s">
        <v>50</v>
      </c>
      <c r="C10" s="198"/>
      <c r="D10" s="198"/>
      <c r="E10" s="198"/>
      <c r="F10" s="201">
        <v>140</v>
      </c>
      <c r="G10" s="326">
        <v>33355</v>
      </c>
      <c r="H10" s="327">
        <v>0</v>
      </c>
      <c r="I10" s="328">
        <v>73271</v>
      </c>
      <c r="J10" s="329">
        <v>0</v>
      </c>
      <c r="K10" s="330">
        <v>15506</v>
      </c>
      <c r="L10" s="327">
        <v>0</v>
      </c>
      <c r="M10" s="328">
        <v>41147</v>
      </c>
      <c r="R10" s="317"/>
    </row>
    <row r="11" spans="1:18" ht="15.6">
      <c r="A11" s="361" t="s">
        <v>114</v>
      </c>
      <c r="B11" s="485"/>
      <c r="C11" s="198"/>
      <c r="D11" s="198"/>
      <c r="E11" s="198" t="s">
        <v>50</v>
      </c>
      <c r="F11" s="201">
        <v>145</v>
      </c>
      <c r="G11" s="326">
        <v>0</v>
      </c>
      <c r="H11" s="327">
        <v>0</v>
      </c>
      <c r="I11" s="328">
        <v>0</v>
      </c>
      <c r="J11" s="329">
        <v>0</v>
      </c>
      <c r="K11" s="330">
        <v>0</v>
      </c>
      <c r="L11" s="327">
        <v>0</v>
      </c>
      <c r="M11" s="328">
        <v>0</v>
      </c>
      <c r="N11" s="94" t="s">
        <v>111</v>
      </c>
      <c r="R11" s="317"/>
    </row>
    <row r="12" spans="1:18" ht="15.6">
      <c r="A12" s="360" t="s">
        <v>115</v>
      </c>
      <c r="B12" s="484" t="s">
        <v>50</v>
      </c>
      <c r="C12" s="198"/>
      <c r="D12" s="198"/>
      <c r="E12" s="198"/>
      <c r="F12" s="201">
        <v>150</v>
      </c>
      <c r="G12" s="326">
        <v>500</v>
      </c>
      <c r="H12" s="327">
        <v>0</v>
      </c>
      <c r="I12" s="328">
        <v>53877</v>
      </c>
      <c r="J12" s="329">
        <v>0</v>
      </c>
      <c r="K12" s="330">
        <v>0</v>
      </c>
      <c r="L12" s="327">
        <v>0</v>
      </c>
      <c r="M12" s="328">
        <v>15749</v>
      </c>
      <c r="R12" s="317"/>
    </row>
    <row r="13" spans="1:18" ht="15.6">
      <c r="A13" s="360" t="s">
        <v>116</v>
      </c>
      <c r="B13" s="483" t="s">
        <v>50</v>
      </c>
      <c r="C13" s="199"/>
      <c r="D13" s="199"/>
      <c r="E13" s="199"/>
      <c r="F13" s="201">
        <v>160</v>
      </c>
      <c r="G13" s="326">
        <v>113497</v>
      </c>
      <c r="H13" s="327">
        <v>0</v>
      </c>
      <c r="I13" s="328">
        <v>304863</v>
      </c>
      <c r="J13" s="329">
        <v>0</v>
      </c>
      <c r="K13" s="330">
        <v>64516</v>
      </c>
      <c r="L13" s="327">
        <v>0</v>
      </c>
      <c r="M13" s="328">
        <v>141124</v>
      </c>
      <c r="R13" s="317"/>
    </row>
    <row r="14" spans="1:18" ht="15.6">
      <c r="A14" s="361" t="s">
        <v>117</v>
      </c>
      <c r="B14" s="485"/>
      <c r="C14" s="198"/>
      <c r="D14" s="198"/>
      <c r="E14" s="198" t="s">
        <v>50</v>
      </c>
      <c r="F14" s="201">
        <v>165</v>
      </c>
      <c r="G14" s="326">
        <v>0</v>
      </c>
      <c r="H14" s="327">
        <v>0</v>
      </c>
      <c r="I14" s="328">
        <v>0</v>
      </c>
      <c r="J14" s="329">
        <v>0</v>
      </c>
      <c r="K14" s="330">
        <v>0</v>
      </c>
      <c r="L14" s="327">
        <v>0</v>
      </c>
      <c r="M14" s="328">
        <v>0</v>
      </c>
      <c r="N14" s="94" t="s">
        <v>111</v>
      </c>
      <c r="R14" s="317"/>
    </row>
    <row r="15" spans="1:18" ht="15.6">
      <c r="A15" s="360" t="s">
        <v>118</v>
      </c>
      <c r="B15" s="484" t="s">
        <v>50</v>
      </c>
      <c r="C15" s="198"/>
      <c r="D15" s="198"/>
      <c r="E15" s="198"/>
      <c r="F15" s="201">
        <v>170</v>
      </c>
      <c r="G15" s="326">
        <v>0</v>
      </c>
      <c r="H15" s="327">
        <v>0</v>
      </c>
      <c r="I15" s="328">
        <v>43537</v>
      </c>
      <c r="J15" s="329">
        <v>0</v>
      </c>
      <c r="K15" s="330">
        <v>1454</v>
      </c>
      <c r="L15" s="327">
        <v>0</v>
      </c>
      <c r="M15" s="328">
        <v>14136</v>
      </c>
      <c r="R15" s="317"/>
    </row>
    <row r="16" spans="1:18" ht="15.6">
      <c r="A16" s="361" t="s">
        <v>119</v>
      </c>
      <c r="B16" s="486"/>
      <c r="C16" s="199"/>
      <c r="D16" s="199"/>
      <c r="E16" s="199" t="s">
        <v>50</v>
      </c>
      <c r="F16" s="201">
        <v>180</v>
      </c>
      <c r="G16" s="326">
        <v>0</v>
      </c>
      <c r="H16" s="327">
        <v>0</v>
      </c>
      <c r="I16" s="328">
        <v>0</v>
      </c>
      <c r="J16" s="329">
        <v>0</v>
      </c>
      <c r="K16" s="330">
        <v>0</v>
      </c>
      <c r="L16" s="327">
        <v>0</v>
      </c>
      <c r="M16" s="328">
        <v>0</v>
      </c>
      <c r="N16" s="94" t="s">
        <v>120</v>
      </c>
      <c r="R16" s="317"/>
    </row>
    <row r="17" spans="1:18" ht="15.6">
      <c r="A17" s="360" t="s">
        <v>121</v>
      </c>
      <c r="B17" s="484" t="s">
        <v>50</v>
      </c>
      <c r="C17" s="198"/>
      <c r="D17" s="198"/>
      <c r="E17" s="198"/>
      <c r="F17" s="201">
        <v>190</v>
      </c>
      <c r="G17" s="326">
        <v>2593</v>
      </c>
      <c r="H17" s="327">
        <v>0</v>
      </c>
      <c r="I17" s="328">
        <v>80347</v>
      </c>
      <c r="J17" s="329">
        <v>0</v>
      </c>
      <c r="K17" s="330">
        <v>2941</v>
      </c>
      <c r="L17" s="327">
        <v>0</v>
      </c>
      <c r="M17" s="328">
        <v>20984</v>
      </c>
      <c r="N17" s="94" t="s">
        <v>1442</v>
      </c>
      <c r="R17" s="317"/>
    </row>
    <row r="18" spans="1:18" ht="15.6">
      <c r="A18" s="360" t="s">
        <v>123</v>
      </c>
      <c r="B18" s="484" t="s">
        <v>50</v>
      </c>
      <c r="C18" s="198"/>
      <c r="D18" s="198"/>
      <c r="E18" s="198"/>
      <c r="F18" s="201">
        <v>200</v>
      </c>
      <c r="G18" s="326">
        <v>10000</v>
      </c>
      <c r="H18" s="327">
        <v>0</v>
      </c>
      <c r="I18" s="328">
        <v>117093</v>
      </c>
      <c r="J18" s="329">
        <v>0</v>
      </c>
      <c r="K18" s="330">
        <v>18724</v>
      </c>
      <c r="L18" s="327">
        <v>0</v>
      </c>
      <c r="M18" s="328">
        <v>43969</v>
      </c>
      <c r="R18" s="317"/>
    </row>
    <row r="19" spans="1:18" ht="15.6">
      <c r="A19" s="360" t="s">
        <v>124</v>
      </c>
      <c r="B19" s="484" t="s">
        <v>50</v>
      </c>
      <c r="C19" s="198"/>
      <c r="D19" s="198"/>
      <c r="E19" s="198"/>
      <c r="F19" s="201">
        <v>210</v>
      </c>
      <c r="G19" s="326">
        <v>23933</v>
      </c>
      <c r="H19" s="327">
        <v>0</v>
      </c>
      <c r="I19" s="328">
        <v>46041</v>
      </c>
      <c r="J19" s="329">
        <v>0</v>
      </c>
      <c r="K19" s="330">
        <v>9743</v>
      </c>
      <c r="L19" s="327">
        <v>0</v>
      </c>
      <c r="M19" s="328">
        <v>27606</v>
      </c>
      <c r="R19" s="317"/>
    </row>
    <row r="20" spans="1:18" ht="15.6">
      <c r="A20" s="361" t="s">
        <v>125</v>
      </c>
      <c r="B20" s="485"/>
      <c r="C20" s="198"/>
      <c r="D20" s="198"/>
      <c r="E20" s="198" t="s">
        <v>50</v>
      </c>
      <c r="F20" s="201">
        <v>215</v>
      </c>
      <c r="G20" s="326">
        <v>0</v>
      </c>
      <c r="H20" s="327">
        <v>0</v>
      </c>
      <c r="I20" s="328">
        <v>0</v>
      </c>
      <c r="J20" s="329">
        <v>0</v>
      </c>
      <c r="K20" s="330">
        <v>0</v>
      </c>
      <c r="L20" s="327">
        <v>0</v>
      </c>
      <c r="M20" s="328">
        <v>0</v>
      </c>
      <c r="N20" s="94" t="s">
        <v>111</v>
      </c>
      <c r="R20" s="317"/>
    </row>
    <row r="21" spans="1:18" ht="15.6">
      <c r="A21" s="360" t="s">
        <v>126</v>
      </c>
      <c r="B21" s="484" t="s">
        <v>50</v>
      </c>
      <c r="C21" s="198"/>
      <c r="D21" s="198"/>
      <c r="E21" s="198"/>
      <c r="F21" s="201">
        <v>220</v>
      </c>
      <c r="G21" s="326">
        <v>16203</v>
      </c>
      <c r="H21" s="327">
        <v>0</v>
      </c>
      <c r="I21" s="328">
        <v>101685</v>
      </c>
      <c r="J21" s="329">
        <v>0</v>
      </c>
      <c r="K21" s="330">
        <v>0</v>
      </c>
      <c r="L21" s="327">
        <v>0</v>
      </c>
      <c r="M21" s="328">
        <v>36323</v>
      </c>
      <c r="R21" s="317"/>
    </row>
    <row r="22" spans="1:18" ht="15.6">
      <c r="A22" s="360" t="s">
        <v>127</v>
      </c>
      <c r="B22" s="483" t="s">
        <v>50</v>
      </c>
      <c r="C22" s="199"/>
      <c r="D22" s="199"/>
      <c r="E22" s="199"/>
      <c r="F22" s="201">
        <v>230</v>
      </c>
      <c r="G22" s="326">
        <v>21350</v>
      </c>
      <c r="H22" s="327">
        <v>0</v>
      </c>
      <c r="I22" s="328">
        <v>34779</v>
      </c>
      <c r="J22" s="329">
        <v>0</v>
      </c>
      <c r="K22" s="330">
        <v>2333</v>
      </c>
      <c r="L22" s="327">
        <v>0</v>
      </c>
      <c r="M22" s="328">
        <v>17570</v>
      </c>
      <c r="R22" s="317"/>
    </row>
    <row r="23" spans="1:18" ht="15.6">
      <c r="A23" s="361" t="s">
        <v>128</v>
      </c>
      <c r="B23" s="485"/>
      <c r="C23" s="198"/>
      <c r="D23" s="198"/>
      <c r="E23" s="198" t="s">
        <v>50</v>
      </c>
      <c r="F23" s="201">
        <v>235</v>
      </c>
      <c r="G23" s="326">
        <v>0</v>
      </c>
      <c r="H23" s="327">
        <v>0</v>
      </c>
      <c r="I23" s="328">
        <v>0</v>
      </c>
      <c r="J23" s="329">
        <v>0</v>
      </c>
      <c r="K23" s="330">
        <v>0</v>
      </c>
      <c r="L23" s="327">
        <v>0</v>
      </c>
      <c r="M23" s="328">
        <v>0</v>
      </c>
      <c r="N23" s="94" t="s">
        <v>111</v>
      </c>
      <c r="R23" s="317"/>
    </row>
    <row r="24" spans="1:18" ht="15.6">
      <c r="A24" s="360" t="s">
        <v>129</v>
      </c>
      <c r="B24" s="484" t="s">
        <v>50</v>
      </c>
      <c r="C24" s="198"/>
      <c r="D24" s="198"/>
      <c r="E24" s="198"/>
      <c r="F24" s="201">
        <v>250</v>
      </c>
      <c r="G24" s="326">
        <v>47375</v>
      </c>
      <c r="H24" s="327">
        <v>0</v>
      </c>
      <c r="I24" s="328">
        <v>113786</v>
      </c>
      <c r="J24" s="329">
        <v>0</v>
      </c>
      <c r="K24" s="330">
        <v>24080</v>
      </c>
      <c r="L24" s="327">
        <v>0</v>
      </c>
      <c r="M24" s="328">
        <v>52439</v>
      </c>
      <c r="R24" s="317"/>
    </row>
    <row r="25" spans="1:18" ht="15.6">
      <c r="A25" s="360" t="s">
        <v>130</v>
      </c>
      <c r="B25" s="484" t="s">
        <v>50</v>
      </c>
      <c r="C25" s="198"/>
      <c r="D25" s="198"/>
      <c r="E25" s="198"/>
      <c r="F25" s="201">
        <v>260</v>
      </c>
      <c r="G25" s="326">
        <v>26789</v>
      </c>
      <c r="H25" s="327">
        <v>0</v>
      </c>
      <c r="I25" s="328">
        <v>54293</v>
      </c>
      <c r="J25" s="329">
        <v>0</v>
      </c>
      <c r="K25" s="330">
        <v>11490</v>
      </c>
      <c r="L25" s="327">
        <v>0</v>
      </c>
      <c r="M25" s="328">
        <v>23498</v>
      </c>
      <c r="R25" s="317"/>
    </row>
    <row r="26" spans="1:18" ht="15.6">
      <c r="A26" s="360" t="s">
        <v>131</v>
      </c>
      <c r="B26" s="507"/>
      <c r="C26" s="198"/>
      <c r="D26" s="198"/>
      <c r="E26" s="198"/>
      <c r="F26" s="201">
        <v>270</v>
      </c>
      <c r="G26" s="326">
        <v>31541</v>
      </c>
      <c r="H26" s="327">
        <v>0</v>
      </c>
      <c r="I26" s="328">
        <v>68031</v>
      </c>
      <c r="J26" s="329">
        <v>0</v>
      </c>
      <c r="K26" s="330">
        <v>14397</v>
      </c>
      <c r="L26" s="327">
        <v>0</v>
      </c>
      <c r="M26" s="328">
        <v>34105</v>
      </c>
      <c r="R26" s="317"/>
    </row>
    <row r="27" spans="1:18" ht="15.6">
      <c r="A27" s="361" t="s">
        <v>132</v>
      </c>
      <c r="B27" s="486"/>
      <c r="C27" s="199"/>
      <c r="D27" s="199"/>
      <c r="E27" s="199" t="s">
        <v>50</v>
      </c>
      <c r="F27" s="201">
        <v>275</v>
      </c>
      <c r="G27" s="326">
        <v>0</v>
      </c>
      <c r="H27" s="327">
        <v>0</v>
      </c>
      <c r="I27" s="328">
        <v>0</v>
      </c>
      <c r="J27" s="329">
        <v>0</v>
      </c>
      <c r="K27" s="330">
        <v>0</v>
      </c>
      <c r="L27" s="327">
        <v>0</v>
      </c>
      <c r="M27" s="328">
        <v>0</v>
      </c>
      <c r="N27" s="94" t="s">
        <v>111</v>
      </c>
      <c r="R27" s="317"/>
    </row>
    <row r="28" spans="1:18" ht="15.6">
      <c r="A28" s="360" t="s">
        <v>133</v>
      </c>
      <c r="B28" s="484" t="s">
        <v>50</v>
      </c>
      <c r="C28" s="198"/>
      <c r="D28" s="198"/>
      <c r="E28" s="198"/>
      <c r="F28" s="201">
        <v>280</v>
      </c>
      <c r="G28" s="326">
        <v>26338</v>
      </c>
      <c r="H28" s="327">
        <v>0</v>
      </c>
      <c r="I28" s="328">
        <v>63289</v>
      </c>
      <c r="J28" s="329">
        <v>0</v>
      </c>
      <c r="K28" s="330">
        <v>917</v>
      </c>
      <c r="L28" s="327">
        <v>0</v>
      </c>
      <c r="M28" s="328">
        <v>25441</v>
      </c>
      <c r="R28" s="317"/>
    </row>
    <row r="29" spans="1:18" ht="15.6">
      <c r="A29" s="360" t="s">
        <v>134</v>
      </c>
      <c r="B29" s="484" t="s">
        <v>50</v>
      </c>
      <c r="C29" s="198"/>
      <c r="D29" s="198"/>
      <c r="E29" s="198"/>
      <c r="F29" s="201">
        <v>290</v>
      </c>
      <c r="G29" s="326">
        <v>50702</v>
      </c>
      <c r="H29" s="327">
        <v>0</v>
      </c>
      <c r="I29" s="328">
        <v>123402</v>
      </c>
      <c r="J29" s="329">
        <v>0</v>
      </c>
      <c r="K29" s="330">
        <v>26114</v>
      </c>
      <c r="L29" s="327">
        <v>0</v>
      </c>
      <c r="M29" s="328">
        <v>54800</v>
      </c>
      <c r="R29" s="317"/>
    </row>
    <row r="30" spans="1:18" ht="15.6">
      <c r="A30" s="361" t="s">
        <v>135</v>
      </c>
      <c r="B30" s="485"/>
      <c r="C30" s="198"/>
      <c r="D30" s="198"/>
      <c r="E30" s="198" t="s">
        <v>50</v>
      </c>
      <c r="F30" s="201">
        <v>295</v>
      </c>
      <c r="G30" s="326">
        <v>0</v>
      </c>
      <c r="H30" s="327">
        <v>0</v>
      </c>
      <c r="I30" s="328">
        <v>0</v>
      </c>
      <c r="J30" s="329">
        <v>0</v>
      </c>
      <c r="K30" s="330">
        <v>0</v>
      </c>
      <c r="L30" s="327">
        <v>0</v>
      </c>
      <c r="M30" s="328">
        <v>0</v>
      </c>
      <c r="N30" s="94" t="s">
        <v>111</v>
      </c>
      <c r="R30" s="317"/>
    </row>
    <row r="31" spans="1:18" ht="15.6">
      <c r="A31" s="360" t="s">
        <v>136</v>
      </c>
      <c r="B31" s="484" t="s">
        <v>50</v>
      </c>
      <c r="C31" s="198"/>
      <c r="D31" s="198"/>
      <c r="E31" s="198"/>
      <c r="F31" s="201">
        <v>300</v>
      </c>
      <c r="G31" s="326">
        <v>9247</v>
      </c>
      <c r="H31" s="327">
        <v>0</v>
      </c>
      <c r="I31" s="328">
        <v>9382</v>
      </c>
      <c r="J31" s="329">
        <v>0</v>
      </c>
      <c r="K31" s="330">
        <v>3984</v>
      </c>
      <c r="L31" s="327">
        <v>0</v>
      </c>
      <c r="M31" s="328">
        <v>6642</v>
      </c>
      <c r="R31" s="317"/>
    </row>
    <row r="32" spans="1:18" ht="15.6">
      <c r="A32" s="361" t="s">
        <v>137</v>
      </c>
      <c r="B32" s="486"/>
      <c r="C32" s="199"/>
      <c r="D32" s="199"/>
      <c r="E32" s="199" t="s">
        <v>50</v>
      </c>
      <c r="F32" s="201">
        <v>305</v>
      </c>
      <c r="G32" s="326">
        <v>0</v>
      </c>
      <c r="H32" s="327">
        <v>0</v>
      </c>
      <c r="I32" s="328">
        <v>0</v>
      </c>
      <c r="J32" s="329">
        <v>0</v>
      </c>
      <c r="K32" s="330">
        <v>0</v>
      </c>
      <c r="L32" s="327">
        <v>0</v>
      </c>
      <c r="M32" s="328">
        <v>0</v>
      </c>
      <c r="N32" s="94" t="s">
        <v>111</v>
      </c>
      <c r="R32" s="317"/>
    </row>
    <row r="33" spans="1:18" ht="15.6">
      <c r="A33" s="360" t="s">
        <v>138</v>
      </c>
      <c r="B33" s="487"/>
      <c r="C33" s="198"/>
      <c r="D33" s="198"/>
      <c r="E33" s="198"/>
      <c r="F33" s="201">
        <v>310</v>
      </c>
      <c r="G33" s="326">
        <v>23417</v>
      </c>
      <c r="H33" s="327">
        <v>0</v>
      </c>
      <c r="I33" s="328">
        <v>189731</v>
      </c>
      <c r="J33" s="329">
        <v>0</v>
      </c>
      <c r="K33" s="330">
        <v>5789</v>
      </c>
      <c r="L33" s="732">
        <v>19800</v>
      </c>
      <c r="M33" s="328">
        <v>43299</v>
      </c>
      <c r="R33" s="317"/>
    </row>
    <row r="34" spans="1:18" ht="15.6">
      <c r="A34" s="361" t="s">
        <v>139</v>
      </c>
      <c r="B34" s="485"/>
      <c r="C34" s="198"/>
      <c r="D34" s="198"/>
      <c r="E34" s="198" t="s">
        <v>50</v>
      </c>
      <c r="F34" s="201">
        <v>315</v>
      </c>
      <c r="G34" s="326">
        <v>0</v>
      </c>
      <c r="H34" s="327">
        <v>0</v>
      </c>
      <c r="I34" s="328">
        <v>0</v>
      </c>
      <c r="J34" s="329">
        <v>0</v>
      </c>
      <c r="K34" s="330">
        <v>0</v>
      </c>
      <c r="L34" s="327">
        <v>0</v>
      </c>
      <c r="M34" s="328">
        <v>0</v>
      </c>
      <c r="N34" s="94" t="s">
        <v>111</v>
      </c>
      <c r="R34" s="317"/>
    </row>
    <row r="35" spans="1:18" ht="15.6">
      <c r="A35" s="365" t="s">
        <v>140</v>
      </c>
      <c r="B35" s="485"/>
      <c r="C35" s="198" t="s">
        <v>50</v>
      </c>
      <c r="D35" s="198" t="s">
        <v>50</v>
      </c>
      <c r="E35" s="198"/>
      <c r="F35" s="201">
        <v>320</v>
      </c>
      <c r="G35" s="326">
        <v>8000</v>
      </c>
      <c r="H35" s="327">
        <v>0</v>
      </c>
      <c r="I35" s="328">
        <v>7239</v>
      </c>
      <c r="J35" s="329">
        <v>0</v>
      </c>
      <c r="K35" s="330">
        <v>0</v>
      </c>
      <c r="L35" s="732">
        <v>0</v>
      </c>
      <c r="M35" s="328">
        <v>2757</v>
      </c>
      <c r="N35" s="94" t="s">
        <v>1515</v>
      </c>
      <c r="R35" s="317"/>
    </row>
    <row r="36" spans="1:18" ht="15.6">
      <c r="A36" s="360" t="s">
        <v>142</v>
      </c>
      <c r="B36" s="484" t="s">
        <v>50</v>
      </c>
      <c r="C36" s="198"/>
      <c r="D36" s="198"/>
      <c r="E36" s="198"/>
      <c r="F36" s="201">
        <v>330</v>
      </c>
      <c r="G36" s="326">
        <v>14025</v>
      </c>
      <c r="H36" s="327">
        <v>0</v>
      </c>
      <c r="I36" s="328">
        <v>20418</v>
      </c>
      <c r="J36" s="329">
        <v>0</v>
      </c>
      <c r="K36" s="330">
        <v>675</v>
      </c>
      <c r="L36" s="327">
        <v>0</v>
      </c>
      <c r="M36" s="328">
        <v>11412</v>
      </c>
      <c r="N36" s="94" t="s">
        <v>143</v>
      </c>
      <c r="R36" s="317"/>
    </row>
    <row r="37" spans="1:18" ht="15.6">
      <c r="A37" s="361" t="s">
        <v>144</v>
      </c>
      <c r="B37" s="485"/>
      <c r="C37" s="198"/>
      <c r="D37" s="198"/>
      <c r="E37" s="198" t="s">
        <v>50</v>
      </c>
      <c r="F37" s="201">
        <v>335</v>
      </c>
      <c r="G37" s="326">
        <v>0</v>
      </c>
      <c r="H37" s="327">
        <v>0</v>
      </c>
      <c r="I37" s="328">
        <v>0</v>
      </c>
      <c r="J37" s="329">
        <v>0</v>
      </c>
      <c r="K37" s="330">
        <v>0</v>
      </c>
      <c r="L37" s="327">
        <v>0</v>
      </c>
      <c r="M37" s="328">
        <v>0</v>
      </c>
      <c r="N37" s="94" t="s">
        <v>111</v>
      </c>
      <c r="R37" s="317"/>
    </row>
    <row r="38" spans="1:18" ht="15.6">
      <c r="A38" s="360" t="s">
        <v>145</v>
      </c>
      <c r="B38" s="484" t="s">
        <v>50</v>
      </c>
      <c r="C38" s="198"/>
      <c r="D38" s="198"/>
      <c r="E38" s="198"/>
      <c r="F38" s="201">
        <v>340</v>
      </c>
      <c r="G38" s="326">
        <v>9126</v>
      </c>
      <c r="H38" s="327">
        <v>0</v>
      </c>
      <c r="I38" s="328">
        <v>94955</v>
      </c>
      <c r="J38" s="329">
        <v>0</v>
      </c>
      <c r="K38" s="330">
        <v>15105</v>
      </c>
      <c r="L38" s="327">
        <v>0</v>
      </c>
      <c r="M38" s="328">
        <v>38328</v>
      </c>
      <c r="R38" s="317"/>
    </row>
    <row r="39" spans="1:18" ht="15.6">
      <c r="A39" s="361" t="s">
        <v>146</v>
      </c>
      <c r="B39" s="485"/>
      <c r="C39" s="198"/>
      <c r="D39" s="198"/>
      <c r="E39" s="198" t="s">
        <v>50</v>
      </c>
      <c r="F39" s="201">
        <v>345</v>
      </c>
      <c r="G39" s="326">
        <v>0</v>
      </c>
      <c r="H39" s="327">
        <v>0</v>
      </c>
      <c r="I39" s="328">
        <v>0</v>
      </c>
      <c r="J39" s="329">
        <v>0</v>
      </c>
      <c r="K39" s="330">
        <v>0</v>
      </c>
      <c r="L39" s="327">
        <v>0</v>
      </c>
      <c r="M39" s="328">
        <v>0</v>
      </c>
      <c r="N39" s="94" t="s">
        <v>111</v>
      </c>
      <c r="R39" s="317"/>
    </row>
    <row r="40" spans="1:18" ht="15.6">
      <c r="A40" s="360" t="s">
        <v>147</v>
      </c>
      <c r="B40" s="483" t="s">
        <v>50</v>
      </c>
      <c r="C40" s="199"/>
      <c r="D40" s="199"/>
      <c r="E40" s="199"/>
      <c r="F40" s="201">
        <v>350</v>
      </c>
      <c r="G40" s="326">
        <v>25286</v>
      </c>
      <c r="H40" s="327">
        <v>0</v>
      </c>
      <c r="I40" s="328">
        <v>49949</v>
      </c>
      <c r="J40" s="329">
        <v>0</v>
      </c>
      <c r="K40" s="330">
        <v>10571</v>
      </c>
      <c r="L40" s="327">
        <v>0</v>
      </c>
      <c r="M40" s="328">
        <v>25928</v>
      </c>
      <c r="R40" s="317"/>
    </row>
    <row r="41" spans="1:18" ht="15.6">
      <c r="A41" s="360" t="s">
        <v>148</v>
      </c>
      <c r="B41" s="484" t="s">
        <v>50</v>
      </c>
      <c r="C41" s="198"/>
      <c r="D41" s="198"/>
      <c r="E41" s="198"/>
      <c r="F41" s="201">
        <v>360</v>
      </c>
      <c r="G41" s="326">
        <v>18730</v>
      </c>
      <c r="H41" s="327">
        <v>0</v>
      </c>
      <c r="I41" s="328">
        <v>31006</v>
      </c>
      <c r="J41" s="329">
        <v>0</v>
      </c>
      <c r="K41" s="330">
        <v>6562</v>
      </c>
      <c r="L41" s="327">
        <v>0</v>
      </c>
      <c r="M41" s="328">
        <v>16793</v>
      </c>
      <c r="R41" s="317"/>
    </row>
    <row r="42" spans="1:18" ht="15.6">
      <c r="A42" s="365" t="s">
        <v>149</v>
      </c>
      <c r="B42" s="485"/>
      <c r="C42" s="198" t="s">
        <v>50</v>
      </c>
      <c r="D42" s="198" t="s">
        <v>50</v>
      </c>
      <c r="E42" s="198"/>
      <c r="F42" s="201">
        <v>370</v>
      </c>
      <c r="G42" s="326">
        <v>8432</v>
      </c>
      <c r="H42" s="327">
        <v>0</v>
      </c>
      <c r="I42" s="328">
        <v>42581</v>
      </c>
      <c r="J42" s="329">
        <v>0</v>
      </c>
      <c r="K42" s="330">
        <v>0</v>
      </c>
      <c r="L42" s="327">
        <v>0</v>
      </c>
      <c r="M42" s="328">
        <v>16219</v>
      </c>
      <c r="R42" s="317"/>
    </row>
    <row r="43" spans="1:18" ht="15.6">
      <c r="A43" s="360" t="s">
        <v>150</v>
      </c>
      <c r="B43" s="484" t="s">
        <v>50</v>
      </c>
      <c r="C43" s="198"/>
      <c r="D43" s="198"/>
      <c r="E43" s="198"/>
      <c r="F43" s="201">
        <v>380</v>
      </c>
      <c r="G43" s="326">
        <v>19115</v>
      </c>
      <c r="H43" s="327">
        <v>0</v>
      </c>
      <c r="I43" s="328">
        <v>0</v>
      </c>
      <c r="J43" s="329">
        <v>0</v>
      </c>
      <c r="K43" s="330">
        <v>6798</v>
      </c>
      <c r="L43" s="327">
        <v>0</v>
      </c>
      <c r="M43" s="328">
        <v>0</v>
      </c>
      <c r="R43" s="317"/>
    </row>
    <row r="44" spans="1:18" ht="15.6">
      <c r="A44" s="361" t="s">
        <v>151</v>
      </c>
      <c r="B44" s="485"/>
      <c r="C44" s="198"/>
      <c r="D44" s="198"/>
      <c r="E44" s="198" t="s">
        <v>50</v>
      </c>
      <c r="F44" s="201">
        <v>385</v>
      </c>
      <c r="G44" s="326">
        <v>0</v>
      </c>
      <c r="H44" s="327">
        <v>0</v>
      </c>
      <c r="I44" s="328">
        <v>0</v>
      </c>
      <c r="J44" s="329">
        <v>0</v>
      </c>
      <c r="K44" s="330">
        <v>0</v>
      </c>
      <c r="L44" s="327">
        <v>0</v>
      </c>
      <c r="M44" s="328">
        <v>0</v>
      </c>
      <c r="N44" s="94" t="s">
        <v>111</v>
      </c>
      <c r="R44" s="317"/>
    </row>
    <row r="45" spans="1:18" ht="15.6">
      <c r="A45" s="360" t="s">
        <v>152</v>
      </c>
      <c r="B45" s="484" t="s">
        <v>50</v>
      </c>
      <c r="C45" s="198"/>
      <c r="D45" s="198"/>
      <c r="E45" s="198"/>
      <c r="F45" s="201">
        <v>390</v>
      </c>
      <c r="G45" s="326">
        <v>4592</v>
      </c>
      <c r="H45" s="327">
        <v>0</v>
      </c>
      <c r="I45" s="328">
        <v>20978</v>
      </c>
      <c r="J45" s="329">
        <v>0</v>
      </c>
      <c r="K45" s="330">
        <v>2762</v>
      </c>
      <c r="L45" s="327">
        <v>0</v>
      </c>
      <c r="M45" s="328">
        <v>8432</v>
      </c>
      <c r="R45" s="317"/>
    </row>
    <row r="46" spans="1:18" ht="15.6">
      <c r="A46" s="361" t="s">
        <v>153</v>
      </c>
      <c r="B46" s="485"/>
      <c r="C46" s="198"/>
      <c r="D46" s="198"/>
      <c r="E46" s="198" t="s">
        <v>50</v>
      </c>
      <c r="F46" s="201">
        <v>395</v>
      </c>
      <c r="G46" s="326">
        <v>0</v>
      </c>
      <c r="H46" s="327">
        <v>0</v>
      </c>
      <c r="I46" s="328">
        <v>0</v>
      </c>
      <c r="J46" s="329">
        <v>0</v>
      </c>
      <c r="K46" s="330">
        <v>0</v>
      </c>
      <c r="L46" s="327">
        <v>0</v>
      </c>
      <c r="M46" s="328">
        <v>0</v>
      </c>
      <c r="N46" s="94" t="s">
        <v>111</v>
      </c>
      <c r="R46" s="317"/>
    </row>
    <row r="47" spans="1:18" ht="15.6">
      <c r="A47" s="360" t="s">
        <v>154</v>
      </c>
      <c r="B47" s="483" t="s">
        <v>50</v>
      </c>
      <c r="C47" s="199"/>
      <c r="D47" s="199"/>
      <c r="E47" s="199"/>
      <c r="F47" s="201">
        <v>400</v>
      </c>
      <c r="G47" s="326">
        <v>7688</v>
      </c>
      <c r="H47" s="327">
        <v>0</v>
      </c>
      <c r="I47" s="328">
        <v>46119</v>
      </c>
      <c r="J47" s="329">
        <v>0</v>
      </c>
      <c r="K47" s="330">
        <v>1647</v>
      </c>
      <c r="L47" s="327">
        <v>0</v>
      </c>
      <c r="M47" s="328">
        <v>17168</v>
      </c>
      <c r="R47" s="317"/>
    </row>
    <row r="48" spans="1:18" ht="15.6">
      <c r="A48" s="360" t="s">
        <v>155</v>
      </c>
      <c r="B48" s="484" t="s">
        <v>50</v>
      </c>
      <c r="C48" s="198"/>
      <c r="D48" s="198"/>
      <c r="E48" s="198"/>
      <c r="F48" s="201">
        <v>410</v>
      </c>
      <c r="G48" s="326">
        <v>45100</v>
      </c>
      <c r="H48" s="327">
        <v>0</v>
      </c>
      <c r="I48" s="328">
        <v>107212</v>
      </c>
      <c r="J48" s="329">
        <v>0</v>
      </c>
      <c r="K48" s="330">
        <v>22689</v>
      </c>
      <c r="L48" s="327">
        <v>0</v>
      </c>
      <c r="M48" s="328">
        <v>49127</v>
      </c>
      <c r="R48" s="317"/>
    </row>
    <row r="49" spans="1:18" ht="15.6">
      <c r="A49" s="360" t="s">
        <v>156</v>
      </c>
      <c r="B49" s="483" t="s">
        <v>50</v>
      </c>
      <c r="C49" s="199"/>
      <c r="D49" s="199"/>
      <c r="E49" s="199"/>
      <c r="F49" s="201">
        <v>420</v>
      </c>
      <c r="G49" s="326">
        <v>13582</v>
      </c>
      <c r="H49" s="327">
        <v>0</v>
      </c>
      <c r="I49" s="328">
        <v>63146</v>
      </c>
      <c r="J49" s="329">
        <v>0</v>
      </c>
      <c r="K49" s="330">
        <v>1414</v>
      </c>
      <c r="L49" s="731">
        <v>4725</v>
      </c>
      <c r="M49" s="328">
        <v>19122</v>
      </c>
      <c r="R49" s="317"/>
    </row>
    <row r="50" spans="1:18" ht="15.6">
      <c r="A50" s="360" t="s">
        <v>157</v>
      </c>
      <c r="B50" s="483" t="s">
        <v>50</v>
      </c>
      <c r="C50" s="199"/>
      <c r="D50" s="199"/>
      <c r="E50" s="199"/>
      <c r="F50" s="201">
        <v>430</v>
      </c>
      <c r="G50" s="326">
        <v>73929</v>
      </c>
      <c r="H50" s="327">
        <v>0</v>
      </c>
      <c r="I50" s="328">
        <v>190524</v>
      </c>
      <c r="J50" s="329">
        <v>0</v>
      </c>
      <c r="K50" s="330">
        <v>40319</v>
      </c>
      <c r="L50" s="327">
        <v>0</v>
      </c>
      <c r="M50" s="328">
        <v>97577</v>
      </c>
      <c r="R50" s="317"/>
    </row>
    <row r="51" spans="1:18" ht="15.6">
      <c r="A51" s="361" t="s">
        <v>158</v>
      </c>
      <c r="B51" s="485"/>
      <c r="C51" s="198"/>
      <c r="D51" s="198"/>
      <c r="E51" s="198" t="s">
        <v>50</v>
      </c>
      <c r="F51" s="201">
        <v>440</v>
      </c>
      <c r="G51" s="326">
        <v>0</v>
      </c>
      <c r="H51" s="327">
        <v>0</v>
      </c>
      <c r="I51" s="328">
        <v>0</v>
      </c>
      <c r="J51" s="329">
        <v>0</v>
      </c>
      <c r="K51" s="330">
        <v>0</v>
      </c>
      <c r="L51" s="327">
        <v>0</v>
      </c>
      <c r="M51" s="328">
        <v>0</v>
      </c>
      <c r="N51" s="94" t="s">
        <v>159</v>
      </c>
      <c r="R51" s="317"/>
    </row>
    <row r="52" spans="1:18" ht="15.6">
      <c r="A52" s="360" t="s">
        <v>160</v>
      </c>
      <c r="B52" s="484" t="s">
        <v>50</v>
      </c>
      <c r="C52" s="198"/>
      <c r="D52" s="198"/>
      <c r="E52" s="198"/>
      <c r="F52" s="201">
        <v>450</v>
      </c>
      <c r="G52" s="326">
        <v>55745</v>
      </c>
      <c r="H52" s="327">
        <v>0</v>
      </c>
      <c r="I52" s="328">
        <v>137972</v>
      </c>
      <c r="J52" s="329">
        <v>0</v>
      </c>
      <c r="K52" s="330">
        <v>29197</v>
      </c>
      <c r="L52" s="327">
        <v>0</v>
      </c>
      <c r="M52" s="328">
        <v>66127</v>
      </c>
      <c r="R52" s="317"/>
    </row>
    <row r="53" spans="1:18" ht="15.6">
      <c r="A53" s="361" t="s">
        <v>161</v>
      </c>
      <c r="B53" s="485"/>
      <c r="C53" s="198"/>
      <c r="D53" s="198"/>
      <c r="E53" s="198" t="s">
        <v>50</v>
      </c>
      <c r="F53" s="201">
        <v>455</v>
      </c>
      <c r="G53" s="326">
        <v>0</v>
      </c>
      <c r="H53" s="327">
        <v>0</v>
      </c>
      <c r="I53" s="328">
        <v>0</v>
      </c>
      <c r="J53" s="329">
        <v>0</v>
      </c>
      <c r="K53" s="330">
        <v>0</v>
      </c>
      <c r="L53" s="327">
        <v>0</v>
      </c>
      <c r="M53" s="328">
        <v>0</v>
      </c>
      <c r="N53" s="94" t="s">
        <v>111</v>
      </c>
      <c r="R53" s="317"/>
    </row>
    <row r="54" spans="1:18" ht="15.6">
      <c r="A54" s="360" t="s">
        <v>162</v>
      </c>
      <c r="B54" s="483" t="s">
        <v>50</v>
      </c>
      <c r="C54" s="199"/>
      <c r="D54" s="199"/>
      <c r="E54" s="199"/>
      <c r="F54" s="201">
        <v>460</v>
      </c>
      <c r="G54" s="326">
        <v>15845</v>
      </c>
      <c r="H54" s="327">
        <v>0</v>
      </c>
      <c r="I54" s="328">
        <v>0</v>
      </c>
      <c r="J54" s="329">
        <v>0</v>
      </c>
      <c r="K54" s="330">
        <v>4797</v>
      </c>
      <c r="L54" s="327">
        <v>0</v>
      </c>
      <c r="M54" s="328">
        <v>0</v>
      </c>
      <c r="R54" s="317"/>
    </row>
    <row r="55" spans="1:18" ht="15.6">
      <c r="A55" s="361" t="s">
        <v>163</v>
      </c>
      <c r="B55" s="485"/>
      <c r="C55" s="198"/>
      <c r="D55" s="198"/>
      <c r="E55" s="198" t="s">
        <v>50</v>
      </c>
      <c r="F55" s="201">
        <v>465</v>
      </c>
      <c r="G55" s="326">
        <v>0</v>
      </c>
      <c r="H55" s="327">
        <v>0</v>
      </c>
      <c r="I55" s="328">
        <v>0</v>
      </c>
      <c r="J55" s="329">
        <v>0</v>
      </c>
      <c r="K55" s="330">
        <v>0</v>
      </c>
      <c r="L55" s="327">
        <v>0</v>
      </c>
      <c r="M55" s="328">
        <v>0</v>
      </c>
      <c r="N55" s="94" t="s">
        <v>111</v>
      </c>
      <c r="R55" s="317"/>
    </row>
    <row r="56" spans="1:18" ht="15.6">
      <c r="A56" s="366" t="s">
        <v>164</v>
      </c>
      <c r="B56" s="483" t="s">
        <v>50</v>
      </c>
      <c r="C56" s="199"/>
      <c r="D56" s="199"/>
      <c r="E56" s="199"/>
      <c r="F56" s="201">
        <v>470</v>
      </c>
      <c r="G56" s="326">
        <v>0</v>
      </c>
      <c r="H56" s="327">
        <v>0</v>
      </c>
      <c r="I56" s="328">
        <v>0</v>
      </c>
      <c r="J56" s="329">
        <v>0</v>
      </c>
      <c r="K56" s="330">
        <v>0</v>
      </c>
      <c r="L56" s="327">
        <v>0</v>
      </c>
      <c r="M56" s="328">
        <v>0</v>
      </c>
      <c r="N56" s="94" t="s">
        <v>165</v>
      </c>
      <c r="R56" s="317"/>
    </row>
    <row r="57" spans="1:18" ht="15.6">
      <c r="A57" s="365" t="s">
        <v>166</v>
      </c>
      <c r="B57" s="485"/>
      <c r="C57" s="198" t="s">
        <v>50</v>
      </c>
      <c r="D57" s="198" t="s">
        <v>50</v>
      </c>
      <c r="E57" s="198"/>
      <c r="F57" s="201">
        <v>480</v>
      </c>
      <c r="G57" s="326">
        <v>6049</v>
      </c>
      <c r="H57" s="327">
        <v>0</v>
      </c>
      <c r="I57" s="328">
        <v>30552</v>
      </c>
      <c r="J57" s="329">
        <v>0</v>
      </c>
      <c r="K57" s="330">
        <v>0</v>
      </c>
      <c r="L57" s="327">
        <v>0</v>
      </c>
      <c r="M57" s="328">
        <v>11637</v>
      </c>
      <c r="R57" s="317"/>
    </row>
    <row r="58" spans="1:18" ht="15.6">
      <c r="A58" s="365" t="s">
        <v>167</v>
      </c>
      <c r="B58" s="486"/>
      <c r="C58" s="199" t="s">
        <v>50</v>
      </c>
      <c r="D58" s="199" t="s">
        <v>50</v>
      </c>
      <c r="E58" s="199"/>
      <c r="F58" s="201">
        <v>490</v>
      </c>
      <c r="G58" s="326">
        <v>6240</v>
      </c>
      <c r="H58" s="327">
        <v>0</v>
      </c>
      <c r="I58" s="328">
        <v>31510</v>
      </c>
      <c r="J58" s="329">
        <v>0</v>
      </c>
      <c r="K58" s="330">
        <v>0</v>
      </c>
      <c r="L58" s="327">
        <v>0</v>
      </c>
      <c r="M58" s="328">
        <v>12002</v>
      </c>
      <c r="R58" s="317"/>
    </row>
    <row r="59" spans="1:18" ht="15.6">
      <c r="A59" s="366" t="s">
        <v>168</v>
      </c>
      <c r="B59" s="483" t="s">
        <v>50</v>
      </c>
      <c r="C59" s="199"/>
      <c r="D59" s="199"/>
      <c r="E59" s="199"/>
      <c r="F59" s="201">
        <v>500</v>
      </c>
      <c r="G59" s="326">
        <v>0</v>
      </c>
      <c r="H59" s="327">
        <v>0</v>
      </c>
      <c r="I59" s="328">
        <v>0</v>
      </c>
      <c r="J59" s="329">
        <v>0</v>
      </c>
      <c r="K59" s="330">
        <v>0</v>
      </c>
      <c r="L59" s="327">
        <v>0</v>
      </c>
      <c r="M59" s="328">
        <v>0</v>
      </c>
      <c r="N59" s="94" t="s">
        <v>165</v>
      </c>
      <c r="R59" s="317"/>
    </row>
    <row r="60" spans="1:18" ht="15.6">
      <c r="A60" s="360" t="s">
        <v>169</v>
      </c>
      <c r="B60" s="484" t="s">
        <v>50</v>
      </c>
      <c r="C60" s="198"/>
      <c r="D60" s="198"/>
      <c r="E60" s="198"/>
      <c r="F60" s="201">
        <v>510</v>
      </c>
      <c r="G60" s="326">
        <v>67958</v>
      </c>
      <c r="H60" s="327">
        <v>0</v>
      </c>
      <c r="I60" s="328">
        <v>150146</v>
      </c>
      <c r="J60" s="329">
        <v>0</v>
      </c>
      <c r="K60" s="330">
        <v>31775</v>
      </c>
      <c r="L60" s="731">
        <v>0</v>
      </c>
      <c r="M60" s="328">
        <v>76513</v>
      </c>
      <c r="R60" s="317"/>
    </row>
    <row r="61" spans="1:18" ht="15.6">
      <c r="A61" s="366" t="s">
        <v>170</v>
      </c>
      <c r="B61" s="486"/>
      <c r="C61" s="199"/>
      <c r="D61" s="199"/>
      <c r="E61" s="199"/>
      <c r="F61" s="201">
        <v>520</v>
      </c>
      <c r="G61" s="326">
        <v>0</v>
      </c>
      <c r="H61" s="327">
        <v>0</v>
      </c>
      <c r="I61" s="328">
        <v>0</v>
      </c>
      <c r="J61" s="329">
        <v>0</v>
      </c>
      <c r="K61" s="330">
        <v>0</v>
      </c>
      <c r="L61" s="327">
        <v>0</v>
      </c>
      <c r="M61" s="328">
        <v>0</v>
      </c>
      <c r="N61" s="94" t="s">
        <v>165</v>
      </c>
      <c r="R61" s="317"/>
    </row>
    <row r="62" spans="1:18" ht="15.6">
      <c r="A62" s="360" t="s">
        <v>171</v>
      </c>
      <c r="B62" s="487"/>
      <c r="C62" s="198"/>
      <c r="D62" s="198"/>
      <c r="E62" s="198"/>
      <c r="F62" s="201">
        <v>530</v>
      </c>
      <c r="G62" s="326">
        <v>7895</v>
      </c>
      <c r="H62" s="327">
        <v>0</v>
      </c>
      <c r="I62" s="328">
        <v>111364</v>
      </c>
      <c r="J62" s="329">
        <v>0</v>
      </c>
      <c r="K62" s="330">
        <v>7639</v>
      </c>
      <c r="L62" s="731">
        <v>2037</v>
      </c>
      <c r="M62" s="328">
        <v>39324</v>
      </c>
      <c r="R62" s="317"/>
    </row>
    <row r="63" spans="1:18" ht="15.6">
      <c r="A63" s="361" t="s">
        <v>172</v>
      </c>
      <c r="B63" s="485"/>
      <c r="C63" s="198"/>
      <c r="D63" s="198"/>
      <c r="E63" s="198" t="s">
        <v>50</v>
      </c>
      <c r="F63" s="201">
        <v>535</v>
      </c>
      <c r="G63" s="326">
        <v>0</v>
      </c>
      <c r="H63" s="327">
        <v>0</v>
      </c>
      <c r="I63" s="328">
        <v>0</v>
      </c>
      <c r="J63" s="329">
        <v>0</v>
      </c>
      <c r="K63" s="330">
        <v>0</v>
      </c>
      <c r="L63" s="327">
        <v>0</v>
      </c>
      <c r="M63" s="328">
        <v>0</v>
      </c>
      <c r="N63" s="94" t="s">
        <v>173</v>
      </c>
      <c r="R63" s="317"/>
    </row>
    <row r="64" spans="1:18" ht="15.6">
      <c r="A64" s="361" t="s">
        <v>174</v>
      </c>
      <c r="B64" s="485"/>
      <c r="C64" s="198"/>
      <c r="D64" s="198"/>
      <c r="E64" s="198" t="s">
        <v>50</v>
      </c>
      <c r="F64" s="201">
        <v>536</v>
      </c>
      <c r="G64" s="326">
        <v>0</v>
      </c>
      <c r="H64" s="327">
        <v>0</v>
      </c>
      <c r="I64" s="328">
        <v>0</v>
      </c>
      <c r="J64" s="329">
        <v>0</v>
      </c>
      <c r="K64" s="330">
        <v>0</v>
      </c>
      <c r="L64" s="327">
        <v>0</v>
      </c>
      <c r="M64" s="328">
        <v>0</v>
      </c>
      <c r="N64" s="94" t="s">
        <v>1374</v>
      </c>
      <c r="R64" s="317"/>
    </row>
    <row r="65" spans="1:18" ht="15.6">
      <c r="A65" s="360" t="s">
        <v>175</v>
      </c>
      <c r="B65" s="483" t="s">
        <v>50</v>
      </c>
      <c r="C65" s="198"/>
      <c r="D65" s="198"/>
      <c r="E65" s="198"/>
      <c r="F65" s="201">
        <v>540</v>
      </c>
      <c r="G65" s="326">
        <v>0</v>
      </c>
      <c r="H65" s="327">
        <v>0</v>
      </c>
      <c r="I65" s="328">
        <v>54775</v>
      </c>
      <c r="J65" s="329">
        <v>0</v>
      </c>
      <c r="K65" s="330">
        <v>0</v>
      </c>
      <c r="L65" s="327">
        <v>0</v>
      </c>
      <c r="M65" s="328">
        <v>15772</v>
      </c>
      <c r="R65" s="317"/>
    </row>
    <row r="66" spans="1:18" ht="15.6">
      <c r="A66" s="365" t="s">
        <v>176</v>
      </c>
      <c r="B66" s="485"/>
      <c r="C66" s="198"/>
      <c r="D66" s="198" t="s">
        <v>50</v>
      </c>
      <c r="E66" s="198"/>
      <c r="F66" s="201">
        <v>550</v>
      </c>
      <c r="G66" s="326">
        <v>13154</v>
      </c>
      <c r="H66" s="327">
        <v>0</v>
      </c>
      <c r="I66" s="328">
        <v>68249</v>
      </c>
      <c r="J66" s="329">
        <v>0</v>
      </c>
      <c r="K66" s="330">
        <v>129</v>
      </c>
      <c r="L66" s="731">
        <v>133</v>
      </c>
      <c r="M66" s="328">
        <v>25168</v>
      </c>
      <c r="R66" s="317"/>
    </row>
    <row r="67" spans="1:18" ht="15.6">
      <c r="A67" s="361" t="s">
        <v>177</v>
      </c>
      <c r="B67" s="485"/>
      <c r="C67" s="198"/>
      <c r="D67" s="198"/>
      <c r="E67" s="198" t="s">
        <v>50</v>
      </c>
      <c r="F67" s="201">
        <v>555</v>
      </c>
      <c r="G67" s="326">
        <v>0</v>
      </c>
      <c r="H67" s="327">
        <v>0</v>
      </c>
      <c r="I67" s="328">
        <v>0</v>
      </c>
      <c r="J67" s="329">
        <v>0</v>
      </c>
      <c r="K67" s="330">
        <v>0</v>
      </c>
      <c r="L67" s="327">
        <v>0</v>
      </c>
      <c r="M67" s="328">
        <v>0</v>
      </c>
      <c r="N67" s="94" t="s">
        <v>178</v>
      </c>
      <c r="R67" s="317"/>
    </row>
    <row r="68" spans="1:18" ht="15.6">
      <c r="A68" s="360" t="s">
        <v>179</v>
      </c>
      <c r="B68" s="483" t="s">
        <v>50</v>
      </c>
      <c r="C68" s="198"/>
      <c r="D68" s="198"/>
      <c r="E68" s="198"/>
      <c r="F68" s="201">
        <v>560</v>
      </c>
      <c r="G68" s="326">
        <v>30100</v>
      </c>
      <c r="H68" s="327">
        <v>0</v>
      </c>
      <c r="I68" s="328">
        <v>63866</v>
      </c>
      <c r="J68" s="329">
        <v>0</v>
      </c>
      <c r="K68" s="330">
        <v>13516</v>
      </c>
      <c r="L68" s="731">
        <v>0</v>
      </c>
      <c r="M68" s="328">
        <v>30097</v>
      </c>
      <c r="R68" s="317"/>
    </row>
    <row r="69" spans="1:18" ht="15.6">
      <c r="A69" s="361" t="s">
        <v>180</v>
      </c>
      <c r="B69" s="485"/>
      <c r="C69" s="198"/>
      <c r="D69" s="198"/>
      <c r="E69" s="198" t="s">
        <v>50</v>
      </c>
      <c r="F69" s="201">
        <v>565</v>
      </c>
      <c r="G69" s="326">
        <v>0</v>
      </c>
      <c r="H69" s="327">
        <v>0</v>
      </c>
      <c r="I69" s="328">
        <v>0</v>
      </c>
      <c r="J69" s="329">
        <v>0</v>
      </c>
      <c r="K69" s="330">
        <v>0</v>
      </c>
      <c r="L69" s="327">
        <v>0</v>
      </c>
      <c r="M69" s="328">
        <v>0</v>
      </c>
      <c r="N69" s="94" t="s">
        <v>111</v>
      </c>
      <c r="R69" s="317"/>
    </row>
    <row r="70" spans="1:18" ht="15.6">
      <c r="A70" s="360" t="s">
        <v>181</v>
      </c>
      <c r="B70" s="487"/>
      <c r="C70" s="198"/>
      <c r="D70" s="198"/>
      <c r="E70" s="198"/>
      <c r="F70" s="201">
        <v>570</v>
      </c>
      <c r="G70" s="326">
        <v>28095</v>
      </c>
      <c r="H70" s="327">
        <v>0</v>
      </c>
      <c r="I70" s="328">
        <v>58073</v>
      </c>
      <c r="J70" s="329">
        <v>0</v>
      </c>
      <c r="K70" s="330">
        <v>12289</v>
      </c>
      <c r="L70" s="327">
        <v>0</v>
      </c>
      <c r="M70" s="328">
        <v>31130</v>
      </c>
      <c r="R70" s="317"/>
    </row>
    <row r="71" spans="1:18" ht="15.6">
      <c r="A71" s="361" t="s">
        <v>182</v>
      </c>
      <c r="B71" s="485"/>
      <c r="C71" s="198"/>
      <c r="D71" s="198"/>
      <c r="E71" s="198" t="s">
        <v>50</v>
      </c>
      <c r="F71" s="201">
        <v>575</v>
      </c>
      <c r="G71" s="326">
        <v>0</v>
      </c>
      <c r="H71" s="327">
        <v>0</v>
      </c>
      <c r="I71" s="328">
        <v>0</v>
      </c>
      <c r="J71" s="329">
        <v>0</v>
      </c>
      <c r="K71" s="330">
        <v>0</v>
      </c>
      <c r="L71" s="327">
        <v>0</v>
      </c>
      <c r="M71" s="328">
        <v>0</v>
      </c>
      <c r="N71" s="94" t="s">
        <v>111</v>
      </c>
      <c r="R71" s="317"/>
    </row>
    <row r="72" spans="1:18" ht="15.6">
      <c r="A72" s="360" t="s">
        <v>183</v>
      </c>
      <c r="B72" s="484" t="s">
        <v>50</v>
      </c>
      <c r="C72" s="198"/>
      <c r="D72" s="198"/>
      <c r="E72" s="198"/>
      <c r="F72" s="201">
        <v>580</v>
      </c>
      <c r="G72" s="326">
        <v>104599</v>
      </c>
      <c r="H72" s="327">
        <v>0</v>
      </c>
      <c r="I72" s="328">
        <v>0</v>
      </c>
      <c r="J72" s="329">
        <v>0</v>
      </c>
      <c r="K72" s="330">
        <v>6163</v>
      </c>
      <c r="L72" s="327">
        <v>0</v>
      </c>
      <c r="M72" s="328">
        <v>34404</v>
      </c>
      <c r="R72" s="317"/>
    </row>
    <row r="73" spans="1:18" ht="15.6">
      <c r="A73" s="361" t="s">
        <v>184</v>
      </c>
      <c r="B73" s="485"/>
      <c r="C73" s="198"/>
      <c r="D73" s="198"/>
      <c r="E73" s="198" t="s">
        <v>50</v>
      </c>
      <c r="F73" s="201">
        <v>585</v>
      </c>
      <c r="G73" s="326">
        <v>0</v>
      </c>
      <c r="H73" s="327">
        <v>0</v>
      </c>
      <c r="I73" s="328">
        <v>0</v>
      </c>
      <c r="J73" s="329">
        <v>0</v>
      </c>
      <c r="K73" s="330">
        <v>0</v>
      </c>
      <c r="L73" s="327">
        <v>0</v>
      </c>
      <c r="M73" s="328">
        <v>0</v>
      </c>
      <c r="N73" s="94" t="s">
        <v>111</v>
      </c>
      <c r="R73" s="317"/>
    </row>
    <row r="74" spans="1:18" ht="15.6">
      <c r="A74" s="365" t="s">
        <v>185</v>
      </c>
      <c r="B74" s="485"/>
      <c r="C74" s="198" t="s">
        <v>50</v>
      </c>
      <c r="D74" s="198" t="s">
        <v>50</v>
      </c>
      <c r="E74" s="198"/>
      <c r="F74" s="201">
        <v>590</v>
      </c>
      <c r="G74" s="326">
        <v>12268</v>
      </c>
      <c r="H74" s="327">
        <v>0</v>
      </c>
      <c r="I74" s="328">
        <v>61955</v>
      </c>
      <c r="J74" s="329">
        <v>0</v>
      </c>
      <c r="K74" s="330">
        <v>0</v>
      </c>
      <c r="L74" s="732">
        <v>2973</v>
      </c>
      <c r="M74" s="328">
        <v>20626</v>
      </c>
      <c r="R74" s="317"/>
    </row>
    <row r="75" spans="1:18" ht="15.6">
      <c r="A75" s="360" t="s">
        <v>186</v>
      </c>
      <c r="B75" s="483" t="s">
        <v>50</v>
      </c>
      <c r="C75" s="199"/>
      <c r="D75" s="199"/>
      <c r="E75" s="199"/>
      <c r="F75" s="201">
        <v>610</v>
      </c>
      <c r="G75" s="326">
        <v>46482</v>
      </c>
      <c r="H75" s="327">
        <v>0</v>
      </c>
      <c r="I75" s="328">
        <v>193450</v>
      </c>
      <c r="J75" s="329">
        <v>0</v>
      </c>
      <c r="K75" s="330">
        <v>53823</v>
      </c>
      <c r="L75" s="327">
        <v>0</v>
      </c>
      <c r="M75" s="328">
        <v>85639</v>
      </c>
      <c r="R75" s="317"/>
    </row>
    <row r="76" spans="1:18" ht="15.6">
      <c r="A76" s="360" t="s">
        <v>187</v>
      </c>
      <c r="B76" s="483" t="s">
        <v>50</v>
      </c>
      <c r="C76" s="199"/>
      <c r="D76" s="199"/>
      <c r="E76" s="199"/>
      <c r="F76" s="201">
        <v>620</v>
      </c>
      <c r="G76" s="326">
        <v>45143</v>
      </c>
      <c r="H76" s="327">
        <v>0</v>
      </c>
      <c r="I76" s="328">
        <v>107336</v>
      </c>
      <c r="J76" s="329">
        <v>0</v>
      </c>
      <c r="K76" s="330">
        <v>22714</v>
      </c>
      <c r="L76" s="327">
        <v>0</v>
      </c>
      <c r="M76" s="328">
        <v>44671</v>
      </c>
      <c r="R76" s="317"/>
    </row>
    <row r="77" spans="1:18" ht="15.6">
      <c r="A77" s="360" t="s">
        <v>188</v>
      </c>
      <c r="B77" s="484" t="s">
        <v>50</v>
      </c>
      <c r="C77" s="198"/>
      <c r="D77" s="198"/>
      <c r="E77" s="198"/>
      <c r="F77" s="201">
        <v>630</v>
      </c>
      <c r="G77" s="326">
        <v>4387</v>
      </c>
      <c r="H77" s="327">
        <v>0</v>
      </c>
      <c r="I77" s="328">
        <v>24867</v>
      </c>
      <c r="J77" s="329">
        <v>0</v>
      </c>
      <c r="K77" s="330">
        <v>650</v>
      </c>
      <c r="L77" s="327">
        <v>0</v>
      </c>
      <c r="M77" s="328">
        <v>7580</v>
      </c>
      <c r="R77" s="317"/>
    </row>
    <row r="78" spans="1:18" ht="15.6">
      <c r="A78" s="360" t="s">
        <v>189</v>
      </c>
      <c r="B78" s="484" t="s">
        <v>50</v>
      </c>
      <c r="C78" s="198"/>
      <c r="D78" s="198"/>
      <c r="E78" s="198"/>
      <c r="F78" s="201">
        <v>640</v>
      </c>
      <c r="G78" s="326">
        <v>2481</v>
      </c>
      <c r="H78" s="327">
        <v>0</v>
      </c>
      <c r="I78" s="328">
        <v>64850</v>
      </c>
      <c r="J78" s="329">
        <v>0</v>
      </c>
      <c r="K78" s="330">
        <v>2226</v>
      </c>
      <c r="L78" s="327">
        <v>0</v>
      </c>
      <c r="M78" s="328">
        <v>19246</v>
      </c>
      <c r="R78" s="317"/>
    </row>
    <row r="79" spans="1:18" ht="15.6">
      <c r="A79" s="360" t="s">
        <v>190</v>
      </c>
      <c r="B79" s="484" t="s">
        <v>50</v>
      </c>
      <c r="C79" s="198"/>
      <c r="D79" s="198"/>
      <c r="E79" s="198"/>
      <c r="F79" s="201">
        <v>650</v>
      </c>
      <c r="G79" s="326">
        <v>16215</v>
      </c>
      <c r="H79" s="327">
        <v>0</v>
      </c>
      <c r="I79" s="328">
        <v>153537</v>
      </c>
      <c r="J79" s="329">
        <v>0</v>
      </c>
      <c r="K79" s="330">
        <v>354</v>
      </c>
      <c r="L79" s="327">
        <v>0</v>
      </c>
      <c r="M79" s="328">
        <v>52337</v>
      </c>
      <c r="N79" s="94" t="s">
        <v>191</v>
      </c>
      <c r="R79" s="317"/>
    </row>
    <row r="80" spans="1:18" ht="15.6">
      <c r="A80" s="361" t="s">
        <v>192</v>
      </c>
      <c r="B80" s="485"/>
      <c r="C80" s="198"/>
      <c r="D80" s="198"/>
      <c r="E80" s="198" t="s">
        <v>50</v>
      </c>
      <c r="F80" s="201">
        <v>655</v>
      </c>
      <c r="G80" s="326">
        <v>0</v>
      </c>
      <c r="H80" s="327">
        <v>0</v>
      </c>
      <c r="I80" s="328">
        <v>0</v>
      </c>
      <c r="J80" s="329">
        <v>0</v>
      </c>
      <c r="K80" s="330">
        <v>0</v>
      </c>
      <c r="L80" s="327">
        <v>0</v>
      </c>
      <c r="M80" s="328">
        <v>0</v>
      </c>
      <c r="N80" s="94" t="s">
        <v>111</v>
      </c>
      <c r="R80" s="317"/>
    </row>
    <row r="81" spans="1:18" ht="15.6">
      <c r="A81" s="360" t="s">
        <v>193</v>
      </c>
      <c r="B81" s="484" t="s">
        <v>50</v>
      </c>
      <c r="C81" s="198"/>
      <c r="D81" s="198"/>
      <c r="E81" s="198"/>
      <c r="F81" s="201">
        <v>660</v>
      </c>
      <c r="G81" s="326">
        <v>0</v>
      </c>
      <c r="H81" s="327">
        <v>0</v>
      </c>
      <c r="I81" s="328">
        <v>128436</v>
      </c>
      <c r="J81" s="329">
        <v>0</v>
      </c>
      <c r="K81" s="330">
        <v>18934</v>
      </c>
      <c r="L81" s="327">
        <v>0</v>
      </c>
      <c r="M81" s="328">
        <v>42703</v>
      </c>
      <c r="R81" s="317"/>
    </row>
    <row r="82" spans="1:18" ht="15.6">
      <c r="A82" s="361" t="s">
        <v>194</v>
      </c>
      <c r="B82" s="485"/>
      <c r="C82" s="198"/>
      <c r="D82" s="198"/>
      <c r="E82" s="198" t="s">
        <v>50</v>
      </c>
      <c r="F82" s="201">
        <v>665</v>
      </c>
      <c r="G82" s="326">
        <v>0</v>
      </c>
      <c r="H82" s="327">
        <v>0</v>
      </c>
      <c r="I82" s="328">
        <v>0</v>
      </c>
      <c r="J82" s="329">
        <v>0</v>
      </c>
      <c r="K82" s="330">
        <v>0</v>
      </c>
      <c r="L82" s="327">
        <v>0</v>
      </c>
      <c r="M82" s="328">
        <v>0</v>
      </c>
      <c r="N82" s="94" t="s">
        <v>111</v>
      </c>
      <c r="R82" s="317"/>
    </row>
    <row r="83" spans="1:18" ht="15.6">
      <c r="A83" s="360" t="s">
        <v>195</v>
      </c>
      <c r="B83" s="484" t="s">
        <v>50</v>
      </c>
      <c r="C83" s="198"/>
      <c r="D83" s="198"/>
      <c r="E83" s="198"/>
      <c r="F83" s="201">
        <v>670</v>
      </c>
      <c r="G83" s="326">
        <v>0</v>
      </c>
      <c r="H83" s="327">
        <v>0</v>
      </c>
      <c r="I83" s="328">
        <v>49924</v>
      </c>
      <c r="J83" s="329">
        <v>0</v>
      </c>
      <c r="K83" s="330">
        <v>0</v>
      </c>
      <c r="L83" s="731">
        <v>0</v>
      </c>
      <c r="M83" s="328">
        <v>14754</v>
      </c>
      <c r="R83" s="317"/>
    </row>
    <row r="84" spans="1:18" ht="15.6">
      <c r="A84" s="360" t="s">
        <v>196</v>
      </c>
      <c r="B84" s="507"/>
      <c r="C84" s="198"/>
      <c r="D84" s="198"/>
      <c r="E84" s="198"/>
      <c r="F84" s="201">
        <v>680</v>
      </c>
      <c r="G84" s="326">
        <v>0</v>
      </c>
      <c r="H84" s="327">
        <v>0</v>
      </c>
      <c r="I84" s="328">
        <v>410067</v>
      </c>
      <c r="J84" s="329">
        <v>0</v>
      </c>
      <c r="K84" s="330">
        <v>0</v>
      </c>
      <c r="L84" s="327">
        <v>0</v>
      </c>
      <c r="M84" s="328">
        <v>127801</v>
      </c>
      <c r="R84" s="317"/>
    </row>
    <row r="85" spans="1:18" ht="15.6">
      <c r="A85" s="365" t="s">
        <v>197</v>
      </c>
      <c r="B85" s="485"/>
      <c r="C85" s="198" t="s">
        <v>50</v>
      </c>
      <c r="D85" s="198" t="s">
        <v>50</v>
      </c>
      <c r="E85" s="198"/>
      <c r="F85" s="201">
        <v>700</v>
      </c>
      <c r="G85" s="326">
        <v>0</v>
      </c>
      <c r="H85" s="327">
        <v>0</v>
      </c>
      <c r="I85" s="328">
        <v>25458</v>
      </c>
      <c r="J85" s="329">
        <v>0</v>
      </c>
      <c r="K85" s="330">
        <v>0</v>
      </c>
      <c r="L85" s="731">
        <v>0</v>
      </c>
      <c r="M85" s="328">
        <v>6650</v>
      </c>
      <c r="R85" s="317"/>
    </row>
    <row r="86" spans="1:18" ht="15.6">
      <c r="A86" s="360" t="s">
        <v>198</v>
      </c>
      <c r="B86" s="484" t="s">
        <v>50</v>
      </c>
      <c r="C86" s="198"/>
      <c r="D86" s="198"/>
      <c r="E86" s="198"/>
      <c r="F86" s="201">
        <v>710</v>
      </c>
      <c r="G86" s="326">
        <v>10046</v>
      </c>
      <c r="H86" s="327">
        <v>0</v>
      </c>
      <c r="I86" s="328">
        <v>43403</v>
      </c>
      <c r="J86" s="329">
        <v>0</v>
      </c>
      <c r="K86" s="330">
        <v>2021</v>
      </c>
      <c r="L86" s="327">
        <v>0</v>
      </c>
      <c r="M86" s="328">
        <v>16445</v>
      </c>
      <c r="R86" s="317"/>
    </row>
    <row r="87" spans="1:18" ht="15.6">
      <c r="A87" s="360" t="s">
        <v>199</v>
      </c>
      <c r="B87" s="487"/>
      <c r="C87" s="198"/>
      <c r="D87" s="198"/>
      <c r="E87" s="198"/>
      <c r="F87" s="201">
        <v>720</v>
      </c>
      <c r="G87" s="326">
        <v>29949</v>
      </c>
      <c r="H87" s="327">
        <v>0</v>
      </c>
      <c r="I87" s="328">
        <v>277917</v>
      </c>
      <c r="J87" s="329">
        <v>0</v>
      </c>
      <c r="K87" s="330">
        <v>24000</v>
      </c>
      <c r="L87" s="327">
        <v>0</v>
      </c>
      <c r="M87" s="328">
        <v>93671</v>
      </c>
      <c r="R87" s="317"/>
    </row>
    <row r="88" spans="1:18" ht="15.6">
      <c r="A88" s="361" t="s">
        <v>200</v>
      </c>
      <c r="B88" s="485"/>
      <c r="C88" s="198"/>
      <c r="D88" s="198"/>
      <c r="E88" s="198" t="s">
        <v>50</v>
      </c>
      <c r="F88" s="201">
        <v>725</v>
      </c>
      <c r="G88" s="326">
        <v>0</v>
      </c>
      <c r="H88" s="327">
        <v>0</v>
      </c>
      <c r="I88" s="328">
        <v>0</v>
      </c>
      <c r="J88" s="329">
        <v>0</v>
      </c>
      <c r="K88" s="330">
        <v>0</v>
      </c>
      <c r="L88" s="327">
        <v>0</v>
      </c>
      <c r="M88" s="328">
        <v>0</v>
      </c>
      <c r="N88" s="94" t="s">
        <v>111</v>
      </c>
      <c r="R88" s="317"/>
    </row>
    <row r="89" spans="1:18" ht="15.6">
      <c r="A89" s="360" t="s">
        <v>201</v>
      </c>
      <c r="B89" s="484" t="s">
        <v>50</v>
      </c>
      <c r="C89" s="198"/>
      <c r="D89" s="198"/>
      <c r="E89" s="198"/>
      <c r="F89" s="201">
        <v>730</v>
      </c>
      <c r="G89" s="326">
        <v>18697</v>
      </c>
      <c r="H89" s="327">
        <v>0</v>
      </c>
      <c r="I89" s="328">
        <v>32911</v>
      </c>
      <c r="J89" s="329">
        <v>0</v>
      </c>
      <c r="K89" s="330">
        <v>4542</v>
      </c>
      <c r="L89" s="327">
        <v>0</v>
      </c>
      <c r="M89" s="328">
        <v>17703</v>
      </c>
      <c r="R89" s="317"/>
    </row>
    <row r="90" spans="1:18" ht="15.6">
      <c r="A90" s="360" t="s">
        <v>202</v>
      </c>
      <c r="B90" s="483" t="s">
        <v>50</v>
      </c>
      <c r="C90" s="199"/>
      <c r="D90" s="199"/>
      <c r="E90" s="199"/>
      <c r="F90" s="201">
        <v>740</v>
      </c>
      <c r="G90" s="326">
        <v>0</v>
      </c>
      <c r="H90" s="327">
        <v>0</v>
      </c>
      <c r="I90" s="328">
        <v>142820</v>
      </c>
      <c r="J90" s="329">
        <v>0</v>
      </c>
      <c r="K90" s="330">
        <v>0</v>
      </c>
      <c r="L90" s="327">
        <v>0</v>
      </c>
      <c r="M90" s="328">
        <v>42336</v>
      </c>
      <c r="R90" s="317"/>
    </row>
    <row r="91" spans="1:18" ht="15.6">
      <c r="A91" s="361" t="s">
        <v>203</v>
      </c>
      <c r="B91" s="486"/>
      <c r="C91" s="199"/>
      <c r="D91" s="199"/>
      <c r="E91" s="199" t="s">
        <v>50</v>
      </c>
      <c r="F91" s="201">
        <v>745</v>
      </c>
      <c r="G91" s="326">
        <v>0</v>
      </c>
      <c r="H91" s="327">
        <v>0</v>
      </c>
      <c r="I91" s="328">
        <v>0</v>
      </c>
      <c r="J91" s="329">
        <v>0</v>
      </c>
      <c r="K91" s="330">
        <v>0</v>
      </c>
      <c r="L91" s="327">
        <v>0</v>
      </c>
      <c r="M91" s="328">
        <v>0</v>
      </c>
      <c r="N91" s="94" t="s">
        <v>111</v>
      </c>
      <c r="R91" s="317"/>
    </row>
    <row r="92" spans="1:18" ht="15.6">
      <c r="A92" s="360" t="s">
        <v>204</v>
      </c>
      <c r="B92" s="483" t="s">
        <v>50</v>
      </c>
      <c r="C92" s="199"/>
      <c r="D92" s="199"/>
      <c r="E92" s="199"/>
      <c r="F92" s="201">
        <v>750</v>
      </c>
      <c r="G92" s="326">
        <v>18807</v>
      </c>
      <c r="H92" s="327">
        <v>0</v>
      </c>
      <c r="I92" s="328">
        <v>31232</v>
      </c>
      <c r="J92" s="329">
        <v>0</v>
      </c>
      <c r="K92" s="330">
        <v>6609</v>
      </c>
      <c r="L92" s="731">
        <v>3921</v>
      </c>
      <c r="M92" s="328">
        <v>13907</v>
      </c>
      <c r="R92" s="317"/>
    </row>
    <row r="93" spans="1:18" ht="15.6">
      <c r="A93" s="361" t="s">
        <v>205</v>
      </c>
      <c r="B93" s="485"/>
      <c r="C93" s="198"/>
      <c r="D93" s="198"/>
      <c r="E93" s="198" t="s">
        <v>50</v>
      </c>
      <c r="F93" s="201">
        <v>755</v>
      </c>
      <c r="G93" s="326">
        <v>0</v>
      </c>
      <c r="H93" s="327">
        <v>0</v>
      </c>
      <c r="I93" s="328">
        <v>0</v>
      </c>
      <c r="J93" s="329">
        <v>0</v>
      </c>
      <c r="K93" s="330">
        <v>0</v>
      </c>
      <c r="L93" s="327">
        <v>0</v>
      </c>
      <c r="M93" s="328">
        <v>0</v>
      </c>
      <c r="N93" s="94" t="s">
        <v>111</v>
      </c>
      <c r="R93" s="317"/>
    </row>
    <row r="94" spans="1:18" ht="15.6">
      <c r="A94" s="361" t="s">
        <v>206</v>
      </c>
      <c r="B94" s="485"/>
      <c r="C94" s="198"/>
      <c r="D94" s="198"/>
      <c r="E94" s="198" t="s">
        <v>50</v>
      </c>
      <c r="F94" s="201">
        <v>756</v>
      </c>
      <c r="G94" s="326">
        <v>0</v>
      </c>
      <c r="H94" s="327">
        <v>0</v>
      </c>
      <c r="I94" s="328">
        <v>0</v>
      </c>
      <c r="J94" s="329">
        <v>0</v>
      </c>
      <c r="K94" s="330">
        <v>0</v>
      </c>
      <c r="L94" s="327">
        <v>0</v>
      </c>
      <c r="M94" s="328">
        <v>0</v>
      </c>
      <c r="N94" s="94" t="s">
        <v>207</v>
      </c>
      <c r="R94" s="317"/>
    </row>
    <row r="95" spans="1:18" ht="15.6">
      <c r="A95" s="360" t="s">
        <v>208</v>
      </c>
      <c r="B95" s="484" t="s">
        <v>50</v>
      </c>
      <c r="C95" s="198"/>
      <c r="D95" s="198"/>
      <c r="E95" s="198"/>
      <c r="F95" s="201">
        <v>760</v>
      </c>
      <c r="G95" s="326">
        <v>42124</v>
      </c>
      <c r="H95" s="327">
        <v>0</v>
      </c>
      <c r="I95" s="328">
        <v>67659</v>
      </c>
      <c r="J95" s="329">
        <v>0</v>
      </c>
      <c r="K95" s="330">
        <v>3606</v>
      </c>
      <c r="L95" s="327">
        <v>0</v>
      </c>
      <c r="M95" s="328">
        <v>35977</v>
      </c>
      <c r="R95" s="317"/>
    </row>
    <row r="96" spans="1:18" ht="15.6">
      <c r="A96" s="360" t="s">
        <v>209</v>
      </c>
      <c r="B96" s="484" t="s">
        <v>50</v>
      </c>
      <c r="C96" s="198"/>
      <c r="D96" s="198"/>
      <c r="E96" s="198"/>
      <c r="F96" s="201">
        <v>770</v>
      </c>
      <c r="G96" s="326">
        <v>58469</v>
      </c>
      <c r="H96" s="327">
        <v>0</v>
      </c>
      <c r="I96" s="328">
        <v>145845</v>
      </c>
      <c r="J96" s="329">
        <v>0</v>
      </c>
      <c r="K96" s="330">
        <v>30865</v>
      </c>
      <c r="L96" s="327">
        <v>0</v>
      </c>
      <c r="M96" s="328">
        <v>64600</v>
      </c>
      <c r="R96" s="317"/>
    </row>
    <row r="97" spans="1:18" ht="15.6">
      <c r="A97" s="365" t="s">
        <v>210</v>
      </c>
      <c r="B97" s="485"/>
      <c r="C97" s="198" t="s">
        <v>50</v>
      </c>
      <c r="D97" s="198" t="s">
        <v>50</v>
      </c>
      <c r="E97" s="198"/>
      <c r="F97" s="201">
        <v>780</v>
      </c>
      <c r="G97" s="326">
        <v>13110</v>
      </c>
      <c r="H97" s="327">
        <v>0</v>
      </c>
      <c r="I97" s="328">
        <v>0</v>
      </c>
      <c r="J97" s="329">
        <v>0</v>
      </c>
      <c r="K97" s="330">
        <v>0</v>
      </c>
      <c r="L97" s="327">
        <v>0</v>
      </c>
      <c r="M97" s="328">
        <v>1947</v>
      </c>
      <c r="R97" s="317"/>
    </row>
    <row r="98" spans="1:18" ht="15.6">
      <c r="A98" s="360" t="s">
        <v>211</v>
      </c>
      <c r="B98" s="484" t="s">
        <v>50</v>
      </c>
      <c r="C98" s="198"/>
      <c r="D98" s="198"/>
      <c r="E98" s="198"/>
      <c r="F98" s="201">
        <v>790</v>
      </c>
      <c r="G98" s="326">
        <v>36643</v>
      </c>
      <c r="H98" s="327">
        <v>0</v>
      </c>
      <c r="I98" s="328">
        <v>82770</v>
      </c>
      <c r="J98" s="329">
        <v>0</v>
      </c>
      <c r="K98" s="330">
        <v>17516</v>
      </c>
      <c r="L98" s="327">
        <v>0</v>
      </c>
      <c r="M98" s="328">
        <v>37322</v>
      </c>
      <c r="R98" s="317"/>
    </row>
    <row r="99" spans="1:18" ht="15.6">
      <c r="A99" s="365" t="s">
        <v>212</v>
      </c>
      <c r="B99" s="485"/>
      <c r="C99" s="198" t="s">
        <v>50</v>
      </c>
      <c r="D99" s="198" t="s">
        <v>50</v>
      </c>
      <c r="E99" s="198"/>
      <c r="F99" s="201">
        <v>800</v>
      </c>
      <c r="G99" s="326">
        <v>8000</v>
      </c>
      <c r="H99" s="327">
        <v>0</v>
      </c>
      <c r="I99" s="328">
        <v>18310</v>
      </c>
      <c r="J99" s="329">
        <v>0</v>
      </c>
      <c r="K99" s="330">
        <v>0</v>
      </c>
      <c r="L99" s="327">
        <v>0</v>
      </c>
      <c r="M99" s="328">
        <v>6975</v>
      </c>
      <c r="R99" s="317"/>
    </row>
    <row r="100" spans="1:18" ht="15.6">
      <c r="A100" s="365" t="s">
        <v>213</v>
      </c>
      <c r="B100" s="485"/>
      <c r="C100" s="198" t="s">
        <v>50</v>
      </c>
      <c r="D100" s="198" t="s">
        <v>50</v>
      </c>
      <c r="E100" s="198"/>
      <c r="F100" s="201">
        <v>810</v>
      </c>
      <c r="G100" s="326">
        <v>8000</v>
      </c>
      <c r="H100" s="327">
        <v>0</v>
      </c>
      <c r="I100" s="328">
        <v>15648</v>
      </c>
      <c r="J100" s="329">
        <v>0</v>
      </c>
      <c r="K100" s="330">
        <v>0</v>
      </c>
      <c r="L100" s="732">
        <v>0</v>
      </c>
      <c r="M100" s="328">
        <v>5961</v>
      </c>
      <c r="R100" s="317"/>
    </row>
    <row r="101" spans="1:18" ht="15.6">
      <c r="A101" s="360" t="s">
        <v>214</v>
      </c>
      <c r="B101" s="487"/>
      <c r="C101" s="198"/>
      <c r="D101" s="198"/>
      <c r="E101" s="198"/>
      <c r="F101" s="201">
        <v>820</v>
      </c>
      <c r="G101" s="326">
        <v>20470</v>
      </c>
      <c r="H101" s="327">
        <v>0</v>
      </c>
      <c r="I101" s="328">
        <v>43463</v>
      </c>
      <c r="J101" s="329">
        <v>0</v>
      </c>
      <c r="K101" s="330">
        <v>194</v>
      </c>
      <c r="L101" s="731">
        <v>3816</v>
      </c>
      <c r="M101" s="328">
        <v>16357</v>
      </c>
      <c r="R101" s="317"/>
    </row>
    <row r="102" spans="1:18" ht="15.6">
      <c r="A102" s="361" t="s">
        <v>215</v>
      </c>
      <c r="B102" s="485"/>
      <c r="C102" s="198"/>
      <c r="D102" s="198"/>
      <c r="E102" s="198" t="s">
        <v>50</v>
      </c>
      <c r="F102" s="201">
        <v>825</v>
      </c>
      <c r="G102" s="326">
        <v>0</v>
      </c>
      <c r="H102" s="327">
        <v>0</v>
      </c>
      <c r="I102" s="328">
        <v>0</v>
      </c>
      <c r="J102" s="329">
        <v>0</v>
      </c>
      <c r="K102" s="330">
        <v>0</v>
      </c>
      <c r="L102" s="327">
        <v>0</v>
      </c>
      <c r="M102" s="328">
        <v>0</v>
      </c>
      <c r="N102" s="94" t="s">
        <v>111</v>
      </c>
      <c r="R102" s="317"/>
    </row>
    <row r="103" spans="1:18" ht="15.6">
      <c r="A103" s="360" t="s">
        <v>216</v>
      </c>
      <c r="B103" s="484" t="s">
        <v>50</v>
      </c>
      <c r="C103" s="198"/>
      <c r="D103" s="198"/>
      <c r="E103" s="198"/>
      <c r="F103" s="201">
        <v>830</v>
      </c>
      <c r="G103" s="326">
        <v>12613</v>
      </c>
      <c r="H103" s="327">
        <v>0</v>
      </c>
      <c r="I103" s="328">
        <v>52226</v>
      </c>
      <c r="J103" s="329">
        <v>0</v>
      </c>
      <c r="K103" s="330">
        <v>8935</v>
      </c>
      <c r="L103" s="731">
        <v>0</v>
      </c>
      <c r="M103" s="328">
        <v>23253</v>
      </c>
      <c r="R103" s="317"/>
    </row>
    <row r="104" spans="1:18" ht="15.6">
      <c r="A104" s="361" t="s">
        <v>217</v>
      </c>
      <c r="B104" s="485"/>
      <c r="C104" s="198"/>
      <c r="D104" s="198"/>
      <c r="E104" s="198" t="s">
        <v>50</v>
      </c>
      <c r="F104" s="201">
        <v>835</v>
      </c>
      <c r="G104" s="326">
        <v>0</v>
      </c>
      <c r="H104" s="327">
        <v>0</v>
      </c>
      <c r="I104" s="328">
        <v>0</v>
      </c>
      <c r="J104" s="329">
        <v>0</v>
      </c>
      <c r="K104" s="330">
        <v>0</v>
      </c>
      <c r="L104" s="327">
        <v>0</v>
      </c>
      <c r="M104" s="328">
        <v>0</v>
      </c>
      <c r="N104" s="94" t="s">
        <v>111</v>
      </c>
      <c r="R104" s="317"/>
    </row>
    <row r="105" spans="1:18" ht="15.6">
      <c r="A105" s="360" t="s">
        <v>218</v>
      </c>
      <c r="B105" s="484" t="s">
        <v>50</v>
      </c>
      <c r="C105" s="198"/>
      <c r="D105" s="198"/>
      <c r="E105" s="198"/>
      <c r="F105" s="201">
        <v>840</v>
      </c>
      <c r="G105" s="326">
        <v>25478</v>
      </c>
      <c r="H105" s="327">
        <v>0</v>
      </c>
      <c r="I105" s="328">
        <v>50508</v>
      </c>
      <c r="J105" s="329">
        <v>0</v>
      </c>
      <c r="K105" s="330">
        <v>10688</v>
      </c>
      <c r="L105" s="327">
        <v>0</v>
      </c>
      <c r="M105" s="328">
        <v>27426</v>
      </c>
      <c r="R105" s="317"/>
    </row>
    <row r="106" spans="1:18" ht="15.6">
      <c r="A106" s="361" t="s">
        <v>219</v>
      </c>
      <c r="B106" s="485"/>
      <c r="C106" s="198"/>
      <c r="D106" s="198"/>
      <c r="E106" s="198" t="s">
        <v>50</v>
      </c>
      <c r="F106" s="201">
        <v>845</v>
      </c>
      <c r="G106" s="326">
        <v>0</v>
      </c>
      <c r="H106" s="327">
        <v>0</v>
      </c>
      <c r="I106" s="328">
        <v>0</v>
      </c>
      <c r="J106" s="329">
        <v>0</v>
      </c>
      <c r="K106" s="330">
        <v>0</v>
      </c>
      <c r="L106" s="327">
        <v>0</v>
      </c>
      <c r="M106" s="328">
        <v>0</v>
      </c>
      <c r="N106" s="94" t="s">
        <v>111</v>
      </c>
      <c r="R106" s="317"/>
    </row>
    <row r="107" spans="1:18" ht="15.6">
      <c r="A107" s="360" t="s">
        <v>220</v>
      </c>
      <c r="B107" s="484" t="s">
        <v>50</v>
      </c>
      <c r="C107" s="198"/>
      <c r="D107" s="198"/>
      <c r="E107" s="198"/>
      <c r="F107" s="201">
        <v>850</v>
      </c>
      <c r="G107" s="326">
        <v>24549</v>
      </c>
      <c r="H107" s="327">
        <v>0</v>
      </c>
      <c r="I107" s="328">
        <v>47823</v>
      </c>
      <c r="J107" s="329">
        <v>0</v>
      </c>
      <c r="K107" s="330">
        <v>10121</v>
      </c>
      <c r="L107" s="327">
        <v>0</v>
      </c>
      <c r="M107" s="328">
        <v>23652</v>
      </c>
      <c r="R107" s="317"/>
    </row>
    <row r="108" spans="1:18" ht="15.6">
      <c r="A108" s="361" t="s">
        <v>221</v>
      </c>
      <c r="B108" s="485"/>
      <c r="C108" s="198"/>
      <c r="D108" s="198"/>
      <c r="E108" s="198" t="s">
        <v>50</v>
      </c>
      <c r="F108" s="201">
        <v>855</v>
      </c>
      <c r="G108" s="326">
        <v>0</v>
      </c>
      <c r="H108" s="327">
        <v>0</v>
      </c>
      <c r="I108" s="328">
        <v>0</v>
      </c>
      <c r="J108" s="329">
        <v>0</v>
      </c>
      <c r="K108" s="330">
        <v>0</v>
      </c>
      <c r="L108" s="327">
        <v>0</v>
      </c>
      <c r="M108" s="328">
        <v>0</v>
      </c>
      <c r="N108" s="94" t="s">
        <v>111</v>
      </c>
      <c r="R108" s="317"/>
    </row>
    <row r="109" spans="1:18" ht="15.6">
      <c r="A109" s="360" t="s">
        <v>222</v>
      </c>
      <c r="B109" s="487"/>
      <c r="C109" s="198"/>
      <c r="D109" s="198"/>
      <c r="E109" s="198"/>
      <c r="F109" s="201">
        <v>860</v>
      </c>
      <c r="G109" s="326">
        <v>34978</v>
      </c>
      <c r="H109" s="327">
        <v>0</v>
      </c>
      <c r="I109" s="328">
        <v>155757</v>
      </c>
      <c r="J109" s="329">
        <v>0</v>
      </c>
      <c r="K109" s="330">
        <v>28729</v>
      </c>
      <c r="L109" s="327">
        <v>0</v>
      </c>
      <c r="M109" s="328">
        <v>60486</v>
      </c>
      <c r="R109" s="317"/>
    </row>
    <row r="110" spans="1:18" ht="15.6">
      <c r="A110" s="360" t="s">
        <v>223</v>
      </c>
      <c r="B110" s="484" t="s">
        <v>50</v>
      </c>
      <c r="C110" s="198"/>
      <c r="D110" s="198"/>
      <c r="E110" s="198"/>
      <c r="F110" s="201">
        <v>870</v>
      </c>
      <c r="G110" s="326">
        <v>18098</v>
      </c>
      <c r="H110" s="327">
        <v>0</v>
      </c>
      <c r="I110" s="328">
        <v>29183</v>
      </c>
      <c r="J110" s="329">
        <v>0</v>
      </c>
      <c r="K110" s="330">
        <v>6176</v>
      </c>
      <c r="L110" s="327">
        <v>0</v>
      </c>
      <c r="M110" s="328">
        <v>15522</v>
      </c>
      <c r="R110" s="317"/>
    </row>
    <row r="111" spans="1:18" ht="15.6">
      <c r="A111" s="361" t="s">
        <v>224</v>
      </c>
      <c r="B111" s="485"/>
      <c r="C111" s="198"/>
      <c r="D111" s="198"/>
      <c r="E111" s="198" t="s">
        <v>50</v>
      </c>
      <c r="F111" s="201">
        <v>875</v>
      </c>
      <c r="G111" s="326">
        <v>0</v>
      </c>
      <c r="H111" s="327">
        <v>0</v>
      </c>
      <c r="I111" s="328">
        <v>0</v>
      </c>
      <c r="J111" s="329">
        <v>0</v>
      </c>
      <c r="K111" s="330">
        <v>0</v>
      </c>
      <c r="L111" s="327">
        <v>0</v>
      </c>
      <c r="M111" s="328">
        <v>0</v>
      </c>
      <c r="N111" s="94" t="s">
        <v>111</v>
      </c>
      <c r="R111" s="317"/>
    </row>
    <row r="112" spans="1:18" ht="15.6">
      <c r="A112" s="360" t="s">
        <v>225</v>
      </c>
      <c r="B112" s="484" t="s">
        <v>50</v>
      </c>
      <c r="C112" s="198"/>
      <c r="D112" s="198"/>
      <c r="E112" s="198"/>
      <c r="F112" s="201">
        <v>880</v>
      </c>
      <c r="G112" s="326">
        <v>60927</v>
      </c>
      <c r="H112" s="327">
        <v>0</v>
      </c>
      <c r="I112" s="328">
        <v>152949</v>
      </c>
      <c r="J112" s="329">
        <v>0</v>
      </c>
      <c r="K112" s="330">
        <v>32368</v>
      </c>
      <c r="L112" s="327">
        <v>0</v>
      </c>
      <c r="M112" s="328">
        <v>66265</v>
      </c>
      <c r="R112" s="317"/>
    </row>
    <row r="113" spans="1:18" ht="15.6">
      <c r="A113" s="361" t="s">
        <v>226</v>
      </c>
      <c r="B113" s="485"/>
      <c r="C113" s="198"/>
      <c r="D113" s="198"/>
      <c r="E113" s="198" t="s">
        <v>50</v>
      </c>
      <c r="F113" s="201">
        <v>885</v>
      </c>
      <c r="G113" s="326">
        <v>0</v>
      </c>
      <c r="H113" s="327">
        <v>0</v>
      </c>
      <c r="I113" s="328">
        <v>0</v>
      </c>
      <c r="J113" s="329">
        <v>0</v>
      </c>
      <c r="K113" s="330">
        <v>0</v>
      </c>
      <c r="L113" s="327">
        <v>0</v>
      </c>
      <c r="M113" s="328">
        <v>0</v>
      </c>
      <c r="N113" s="94" t="s">
        <v>111</v>
      </c>
      <c r="R113" s="317"/>
    </row>
    <row r="114" spans="1:18" ht="15.6">
      <c r="A114" s="360" t="s">
        <v>227</v>
      </c>
      <c r="B114" s="484" t="s">
        <v>50</v>
      </c>
      <c r="C114" s="198"/>
      <c r="D114" s="198"/>
      <c r="E114" s="198"/>
      <c r="F114" s="201">
        <v>890</v>
      </c>
      <c r="G114" s="326">
        <v>168538</v>
      </c>
      <c r="H114" s="327">
        <v>0</v>
      </c>
      <c r="I114" s="328">
        <v>463922</v>
      </c>
      <c r="J114" s="329">
        <v>0</v>
      </c>
      <c r="K114" s="330">
        <v>98177</v>
      </c>
      <c r="L114" s="327">
        <v>0</v>
      </c>
      <c r="M114" s="328">
        <v>193229</v>
      </c>
      <c r="N114" s="94" t="s">
        <v>1363</v>
      </c>
      <c r="R114" s="317"/>
    </row>
    <row r="115" spans="1:18" ht="15.6">
      <c r="A115" s="360" t="s">
        <v>228</v>
      </c>
      <c r="B115" s="484" t="s">
        <v>50</v>
      </c>
      <c r="C115" s="198"/>
      <c r="D115" s="198"/>
      <c r="E115" s="198"/>
      <c r="F115" s="201">
        <v>900</v>
      </c>
      <c r="G115" s="326">
        <v>36057</v>
      </c>
      <c r="H115" s="327">
        <v>0</v>
      </c>
      <c r="I115" s="328">
        <v>96451</v>
      </c>
      <c r="J115" s="329">
        <v>0</v>
      </c>
      <c r="K115" s="330">
        <v>1788</v>
      </c>
      <c r="L115" s="327">
        <v>0</v>
      </c>
      <c r="M115" s="328">
        <v>41318</v>
      </c>
      <c r="R115" s="317"/>
    </row>
    <row r="116" spans="1:18" ht="15.6">
      <c r="A116" s="360" t="s">
        <v>229</v>
      </c>
      <c r="B116" s="484" t="s">
        <v>50</v>
      </c>
      <c r="C116" s="198"/>
      <c r="D116" s="198"/>
      <c r="E116" s="198"/>
      <c r="F116" s="201">
        <v>910</v>
      </c>
      <c r="G116" s="326">
        <v>13718</v>
      </c>
      <c r="H116" s="327">
        <v>0</v>
      </c>
      <c r="I116" s="328">
        <v>55423</v>
      </c>
      <c r="J116" s="329">
        <v>0</v>
      </c>
      <c r="K116" s="330">
        <v>9612</v>
      </c>
      <c r="L116" s="327">
        <v>0</v>
      </c>
      <c r="M116" s="328">
        <v>24008</v>
      </c>
      <c r="N116" s="94" t="s">
        <v>1443</v>
      </c>
      <c r="R116" s="317"/>
    </row>
    <row r="117" spans="1:18" ht="15.6">
      <c r="A117" s="360" t="s">
        <v>231</v>
      </c>
      <c r="B117" s="487"/>
      <c r="C117" s="198"/>
      <c r="D117" s="198"/>
      <c r="E117" s="198"/>
      <c r="F117" s="201">
        <v>920</v>
      </c>
      <c r="G117" s="326">
        <v>75158</v>
      </c>
      <c r="H117" s="327">
        <v>0</v>
      </c>
      <c r="I117" s="328">
        <v>194074</v>
      </c>
      <c r="J117" s="329">
        <v>0</v>
      </c>
      <c r="K117" s="330">
        <v>41070</v>
      </c>
      <c r="L117" s="327">
        <v>0</v>
      </c>
      <c r="M117" s="328">
        <v>93694</v>
      </c>
      <c r="R117" s="317"/>
    </row>
    <row r="118" spans="1:18" ht="15.6">
      <c r="A118" s="360" t="s">
        <v>232</v>
      </c>
      <c r="B118" s="485"/>
      <c r="C118" s="198"/>
      <c r="D118" s="198"/>
      <c r="E118" s="198"/>
      <c r="F118" s="201">
        <v>930</v>
      </c>
      <c r="G118" s="326">
        <v>0</v>
      </c>
      <c r="H118" s="327">
        <v>0</v>
      </c>
      <c r="I118" s="328">
        <v>0</v>
      </c>
      <c r="J118" s="329">
        <v>0</v>
      </c>
      <c r="K118" s="330">
        <v>0</v>
      </c>
      <c r="L118" s="327">
        <v>0</v>
      </c>
      <c r="M118" s="328">
        <v>0</v>
      </c>
      <c r="N118" s="94" t="s">
        <v>233</v>
      </c>
      <c r="R118" s="317"/>
    </row>
    <row r="119" spans="1:18" ht="15.6">
      <c r="A119" s="360" t="s">
        <v>234</v>
      </c>
      <c r="B119" s="485"/>
      <c r="C119" s="198"/>
      <c r="D119" s="198"/>
      <c r="E119" s="198" t="s">
        <v>50</v>
      </c>
      <c r="F119" s="201">
        <v>931</v>
      </c>
      <c r="G119" s="326">
        <v>0</v>
      </c>
      <c r="H119" s="327">
        <v>0</v>
      </c>
      <c r="I119" s="328">
        <v>32121</v>
      </c>
      <c r="J119" s="329">
        <v>0</v>
      </c>
      <c r="K119" s="330">
        <v>0</v>
      </c>
      <c r="L119" s="327">
        <v>0</v>
      </c>
      <c r="M119" s="328">
        <v>17506</v>
      </c>
      <c r="N119" s="94" t="s">
        <v>235</v>
      </c>
      <c r="R119" s="317"/>
    </row>
    <row r="120" spans="1:18" ht="15.6">
      <c r="A120" s="360" t="s">
        <v>236</v>
      </c>
      <c r="B120" s="485"/>
      <c r="C120" s="198"/>
      <c r="D120" s="198"/>
      <c r="E120" s="198" t="s">
        <v>50</v>
      </c>
      <c r="F120" s="201">
        <v>932</v>
      </c>
      <c r="G120" s="326">
        <v>0</v>
      </c>
      <c r="H120" s="327">
        <v>0</v>
      </c>
      <c r="I120" s="328">
        <v>22670</v>
      </c>
      <c r="J120" s="329">
        <v>0</v>
      </c>
      <c r="K120" s="330">
        <v>0</v>
      </c>
      <c r="L120" s="327">
        <v>0</v>
      </c>
      <c r="M120" s="328">
        <v>12680</v>
      </c>
      <c r="N120" s="94" t="s">
        <v>237</v>
      </c>
      <c r="R120" s="317"/>
    </row>
    <row r="121" spans="1:18" ht="15.6">
      <c r="A121" s="360" t="s">
        <v>238</v>
      </c>
      <c r="B121" s="485"/>
      <c r="C121" s="198"/>
      <c r="D121" s="198"/>
      <c r="E121" s="198" t="s">
        <v>50</v>
      </c>
      <c r="F121" s="201">
        <v>933</v>
      </c>
      <c r="G121" s="680">
        <v>0</v>
      </c>
      <c r="H121" s="327">
        <v>0</v>
      </c>
      <c r="I121" s="328">
        <v>0</v>
      </c>
      <c r="J121" s="329">
        <v>0</v>
      </c>
      <c r="K121" s="330">
        <v>0</v>
      </c>
      <c r="L121" s="327">
        <v>0</v>
      </c>
      <c r="M121" s="328">
        <v>0</v>
      </c>
      <c r="N121" s="94" t="s">
        <v>239</v>
      </c>
      <c r="R121" s="317"/>
    </row>
    <row r="122" spans="1:18" ht="15.6">
      <c r="A122" s="361" t="s">
        <v>240</v>
      </c>
      <c r="B122" s="485"/>
      <c r="C122" s="198"/>
      <c r="D122" s="198"/>
      <c r="E122" s="198" t="s">
        <v>50</v>
      </c>
      <c r="F122" s="201">
        <v>934</v>
      </c>
      <c r="G122" s="326">
        <v>0</v>
      </c>
      <c r="H122" s="327">
        <v>0</v>
      </c>
      <c r="I122" s="328">
        <v>0</v>
      </c>
      <c r="J122" s="329">
        <v>0</v>
      </c>
      <c r="K122" s="330">
        <v>0</v>
      </c>
      <c r="L122" s="327">
        <v>0</v>
      </c>
      <c r="M122" s="328">
        <v>0</v>
      </c>
      <c r="N122" s="94" t="s">
        <v>241</v>
      </c>
      <c r="R122" s="317"/>
    </row>
    <row r="123" spans="1:18" ht="15.6">
      <c r="A123" s="361" t="s">
        <v>242</v>
      </c>
      <c r="B123" s="485"/>
      <c r="C123" s="198"/>
      <c r="D123" s="198"/>
      <c r="E123" s="198" t="s">
        <v>50</v>
      </c>
      <c r="F123" s="201">
        <v>935</v>
      </c>
      <c r="G123" s="326">
        <v>0</v>
      </c>
      <c r="H123" s="327">
        <v>0</v>
      </c>
      <c r="I123" s="328">
        <v>0</v>
      </c>
      <c r="J123" s="329">
        <v>0</v>
      </c>
      <c r="K123" s="330">
        <v>0</v>
      </c>
      <c r="L123" s="327">
        <v>0</v>
      </c>
      <c r="M123" s="328">
        <v>0</v>
      </c>
      <c r="N123" s="94" t="s">
        <v>111</v>
      </c>
      <c r="R123" s="317"/>
    </row>
    <row r="124" spans="1:18" ht="15.6">
      <c r="A124" s="360" t="s">
        <v>243</v>
      </c>
      <c r="B124" s="485"/>
      <c r="C124" s="198"/>
      <c r="D124" s="198"/>
      <c r="E124" s="198" t="s">
        <v>50</v>
      </c>
      <c r="F124" s="201">
        <v>978</v>
      </c>
      <c r="G124" s="680">
        <v>0</v>
      </c>
      <c r="H124" s="327">
        <v>0</v>
      </c>
      <c r="I124" s="328">
        <v>0</v>
      </c>
      <c r="J124" s="329">
        <v>0</v>
      </c>
      <c r="K124" s="330">
        <v>0</v>
      </c>
      <c r="L124" s="327">
        <v>0</v>
      </c>
      <c r="M124" s="328">
        <v>0</v>
      </c>
      <c r="N124" s="94" t="s">
        <v>239</v>
      </c>
      <c r="R124" s="317"/>
    </row>
    <row r="125" spans="1:18" ht="15.6">
      <c r="A125" s="360" t="s">
        <v>244</v>
      </c>
      <c r="B125" s="485"/>
      <c r="C125" s="198"/>
      <c r="D125" s="198"/>
      <c r="E125" s="198" t="s">
        <v>50</v>
      </c>
      <c r="F125" s="201">
        <v>983</v>
      </c>
      <c r="G125" s="326">
        <v>0</v>
      </c>
      <c r="H125" s="327">
        <v>0</v>
      </c>
      <c r="I125" s="328">
        <v>0</v>
      </c>
      <c r="J125" s="329">
        <v>0</v>
      </c>
      <c r="K125" s="330">
        <v>0</v>
      </c>
      <c r="L125" s="327">
        <v>0</v>
      </c>
      <c r="M125" s="328">
        <v>0</v>
      </c>
      <c r="R125" s="317"/>
    </row>
    <row r="126" spans="1:18">
      <c r="A126" s="202"/>
      <c r="B126" s="202"/>
      <c r="C126" s="202"/>
      <c r="D126" s="202"/>
      <c r="E126" s="202"/>
      <c r="F126" s="203"/>
      <c r="G126" s="337"/>
      <c r="H126" s="337"/>
      <c r="I126" s="337"/>
      <c r="J126" s="337"/>
      <c r="K126" s="337"/>
      <c r="L126" s="337"/>
      <c r="M126" s="337"/>
    </row>
    <row r="127" spans="1:18">
      <c r="B127" s="1">
        <f>COUNTIF(B5:B125,"x")</f>
        <v>57</v>
      </c>
      <c r="C127" s="1">
        <f>COUNTIF(C5:C125,"x")</f>
        <v>10</v>
      </c>
      <c r="D127" s="1">
        <f>COUNTIF(D5:D125,"x")</f>
        <v>11</v>
      </c>
      <c r="E127" s="1">
        <f>COUNTIF(E5:E125,"x")</f>
        <v>42</v>
      </c>
      <c r="G127" s="338">
        <f t="shared" ref="G127:K127" si="0">SUM(G5:G125)</f>
        <v>2072224</v>
      </c>
      <c r="H127" s="339">
        <f t="shared" si="0"/>
        <v>0</v>
      </c>
      <c r="I127" s="340">
        <f t="shared" si="0"/>
        <v>6801285</v>
      </c>
      <c r="J127" s="341">
        <f t="shared" si="0"/>
        <v>0</v>
      </c>
      <c r="K127" s="342">
        <f t="shared" si="0"/>
        <v>938035</v>
      </c>
      <c r="L127" s="339">
        <f t="shared" ref="L127:M127" si="1">SUM(L5:L125)</f>
        <v>37405</v>
      </c>
      <c r="M127" s="340">
        <f t="shared" si="1"/>
        <v>2841056</v>
      </c>
    </row>
    <row r="129" spans="7:13">
      <c r="G129" s="509">
        <v>4506620</v>
      </c>
      <c r="H129" s="205">
        <v>10112035</v>
      </c>
      <c r="I129" s="206">
        <v>3390516</v>
      </c>
      <c r="J129" s="207">
        <v>337702</v>
      </c>
      <c r="K129" s="94">
        <v>2097890</v>
      </c>
      <c r="L129" s="205">
        <v>10112035</v>
      </c>
      <c r="M129" s="206">
        <v>3390516</v>
      </c>
    </row>
    <row r="130" spans="7:13">
      <c r="G130" s="510">
        <f>G127-G129</f>
        <v>-2434396</v>
      </c>
      <c r="H130" s="510">
        <f t="shared" ref="H130:K130" si="2">H127-H129</f>
        <v>-10112035</v>
      </c>
      <c r="I130" s="510">
        <f t="shared" si="2"/>
        <v>3410769</v>
      </c>
      <c r="J130" s="510">
        <f t="shared" si="2"/>
        <v>-337702</v>
      </c>
      <c r="K130" s="510">
        <f t="shared" si="2"/>
        <v>-1159855</v>
      </c>
      <c r="L130" s="510">
        <f t="shared" ref="L130:M130" si="3">L127-L129</f>
        <v>-10074630</v>
      </c>
      <c r="M130" s="510">
        <f t="shared" si="3"/>
        <v>-549460</v>
      </c>
    </row>
    <row r="132" spans="7:13">
      <c r="G132" s="759">
        <v>2119186</v>
      </c>
      <c r="I132" s="759">
        <v>6754323</v>
      </c>
      <c r="K132" s="759">
        <v>938035</v>
      </c>
      <c r="L132" s="759">
        <v>37405</v>
      </c>
      <c r="M132" s="759">
        <v>2841056</v>
      </c>
    </row>
    <row r="133" spans="7:13">
      <c r="G133" s="744">
        <f>G127-G132</f>
        <v>-46962</v>
      </c>
      <c r="H133" s="744">
        <f t="shared" ref="H133:M133" si="4">H127-H132</f>
        <v>0</v>
      </c>
      <c r="I133" s="744">
        <f t="shared" si="4"/>
        <v>46962</v>
      </c>
      <c r="J133" s="744">
        <f t="shared" si="4"/>
        <v>0</v>
      </c>
      <c r="K133" s="744">
        <f t="shared" si="4"/>
        <v>0</v>
      </c>
      <c r="L133" s="744">
        <f t="shared" si="4"/>
        <v>0</v>
      </c>
      <c r="M133" s="744">
        <f t="shared" si="4"/>
        <v>0</v>
      </c>
    </row>
  </sheetData>
  <sheetProtection algorithmName="SHA-512" hashValue="2LYbK9qoZbTPC+N75cXNDWgt0Bq3ZYaHnyWKd7VULioH4RCqr2R/CZqRa6T717bfMnYEjd5wM+WfiP5r2yo8Pw==" saltValue="StrULJABuuYEFmnI+oVE5Q==" spinCount="100000" sheet="1" objects="1" scenarios="1"/>
  <printOptions headings="1" gridLines="1"/>
  <pageMargins left="0.75" right="0.75" top="1" bottom="1" header="0.5" footer="0.5"/>
  <pageSetup scale="70" fitToWidth="8"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BFAC-DE0C-4C62-9243-A1D115ABD648}">
  <sheetPr codeName="Sheet5">
    <tabColor theme="7" tint="0.39997558519241921"/>
    <pageSetUpPr fitToPage="1"/>
  </sheetPr>
  <dimension ref="A1:D40"/>
  <sheetViews>
    <sheetView topLeftCell="A13" zoomScale="85" zoomScaleNormal="85" workbookViewId="0">
      <selection activeCell="D18" sqref="D18"/>
    </sheetView>
  </sheetViews>
  <sheetFormatPr defaultRowHeight="13.2"/>
  <cols>
    <col min="4" max="4" width="169.88671875" customWidth="1"/>
  </cols>
  <sheetData>
    <row r="1" spans="1:4" ht="15">
      <c r="A1" s="93" t="s">
        <v>264</v>
      </c>
      <c r="B1" s="93"/>
      <c r="C1" s="93"/>
      <c r="D1" s="93"/>
    </row>
    <row r="2" spans="1:4" ht="15">
      <c r="A2" s="93" t="s">
        <v>265</v>
      </c>
      <c r="B2" s="93"/>
      <c r="C2" s="93"/>
      <c r="D2" s="93"/>
    </row>
    <row r="3" spans="1:4" ht="15">
      <c r="A3" s="93" t="s">
        <v>266</v>
      </c>
      <c r="B3" s="93"/>
      <c r="C3" s="93"/>
      <c r="D3" s="93"/>
    </row>
    <row r="4" spans="1:4" s="18" customFormat="1" ht="15">
      <c r="A4" s="536"/>
      <c r="B4" s="536"/>
      <c r="C4" s="536"/>
      <c r="D4" s="536"/>
    </row>
    <row r="5" spans="1:4" s="18" customFormat="1" ht="15.6">
      <c r="A5" s="718" t="s">
        <v>1496</v>
      </c>
      <c r="B5" s="536"/>
      <c r="C5" s="536"/>
      <c r="D5" s="536"/>
    </row>
    <row r="6" spans="1:4" s="18" customFormat="1" ht="15.6">
      <c r="A6" s="718" t="s">
        <v>1497</v>
      </c>
      <c r="B6" s="536"/>
      <c r="C6" s="536"/>
      <c r="D6" s="536"/>
    </row>
    <row r="7" spans="1:4" s="18" customFormat="1" ht="15">
      <c r="A7" s="536"/>
      <c r="B7" s="536"/>
      <c r="C7" s="536"/>
      <c r="D7" s="536"/>
    </row>
    <row r="8" spans="1:4" ht="15.6">
      <c r="A8" s="94" t="s">
        <v>267</v>
      </c>
      <c r="B8" s="94"/>
      <c r="C8" s="94"/>
      <c r="D8" s="94"/>
    </row>
    <row r="9" spans="1:4" ht="15">
      <c r="A9" s="94"/>
      <c r="B9" s="94" t="s">
        <v>268</v>
      </c>
      <c r="C9" s="94"/>
      <c r="D9" s="94"/>
    </row>
    <row r="10" spans="1:4" ht="15">
      <c r="A10" s="94"/>
      <c r="B10" s="94" t="s">
        <v>269</v>
      </c>
      <c r="C10" s="94"/>
      <c r="D10" s="94"/>
    </row>
    <row r="11" spans="1:4" ht="15">
      <c r="A11" s="94"/>
      <c r="B11" s="94"/>
      <c r="C11" s="94"/>
      <c r="D11" s="94"/>
    </row>
    <row r="12" spans="1:4" s="18" customFormat="1" ht="15">
      <c r="A12" s="94"/>
      <c r="B12" s="94" t="s">
        <v>247</v>
      </c>
      <c r="C12" s="94" t="s">
        <v>270</v>
      </c>
      <c r="D12" s="94"/>
    </row>
    <row r="13" spans="1:4" s="18" customFormat="1" ht="15">
      <c r="A13" s="94"/>
      <c r="B13" s="94"/>
      <c r="C13" s="94" t="s">
        <v>271</v>
      </c>
      <c r="D13" s="94" t="s">
        <v>272</v>
      </c>
    </row>
    <row r="14" spans="1:4" s="18" customFormat="1" ht="15">
      <c r="A14" s="94"/>
      <c r="B14" s="94"/>
      <c r="C14" s="94" t="s">
        <v>273</v>
      </c>
      <c r="D14" s="94" t="s">
        <v>274</v>
      </c>
    </row>
    <row r="15" spans="1:4" s="18" customFormat="1" ht="15">
      <c r="A15" s="94"/>
      <c r="B15" s="94"/>
      <c r="C15" s="94" t="s">
        <v>275</v>
      </c>
      <c r="D15" s="94" t="s">
        <v>276</v>
      </c>
    </row>
    <row r="16" spans="1:4" s="18" customFormat="1" ht="15">
      <c r="A16" s="94"/>
      <c r="B16" s="94"/>
      <c r="C16" s="94"/>
      <c r="D16" s="94"/>
    </row>
    <row r="17" spans="1:4" ht="15">
      <c r="A17" s="94"/>
      <c r="B17" s="94" t="s">
        <v>249</v>
      </c>
      <c r="C17" s="94" t="s">
        <v>277</v>
      </c>
      <c r="D17" s="94"/>
    </row>
    <row r="18" spans="1:4" ht="15.6">
      <c r="A18" s="94"/>
      <c r="B18" s="94"/>
      <c r="C18" s="94"/>
      <c r="D18" s="97" t="s">
        <v>278</v>
      </c>
    </row>
    <row r="19" spans="1:4" ht="15">
      <c r="A19" s="94"/>
      <c r="B19" s="94"/>
      <c r="C19" s="94"/>
      <c r="D19" s="94"/>
    </row>
    <row r="20" spans="1:4" ht="15">
      <c r="A20" s="94"/>
      <c r="B20" s="94" t="s">
        <v>252</v>
      </c>
      <c r="C20" s="94" t="s">
        <v>279</v>
      </c>
      <c r="D20" s="94"/>
    </row>
    <row r="21" spans="1:4" ht="15">
      <c r="A21" s="94"/>
      <c r="B21" s="94"/>
      <c r="C21" s="94" t="s">
        <v>280</v>
      </c>
      <c r="D21" s="94"/>
    </row>
    <row r="22" spans="1:4" ht="15.6">
      <c r="A22" s="94"/>
      <c r="B22" s="94"/>
      <c r="C22" s="95" t="s">
        <v>281</v>
      </c>
      <c r="D22" s="94" t="s">
        <v>282</v>
      </c>
    </row>
    <row r="23" spans="1:4" ht="15">
      <c r="A23" s="94"/>
      <c r="B23" s="94"/>
      <c r="C23" s="95"/>
      <c r="D23" s="94" t="s">
        <v>283</v>
      </c>
    </row>
    <row r="24" spans="1:4" ht="15">
      <c r="A24" s="94"/>
      <c r="B24" s="94"/>
      <c r="C24" s="95" t="s">
        <v>281</v>
      </c>
      <c r="D24" s="94" t="s">
        <v>284</v>
      </c>
    </row>
    <row r="25" spans="1:4" ht="15.6">
      <c r="A25" s="94"/>
      <c r="B25" s="94"/>
      <c r="C25" s="96" t="s">
        <v>281</v>
      </c>
      <c r="D25" s="97" t="s">
        <v>285</v>
      </c>
    </row>
    <row r="26" spans="1:4" ht="15.6">
      <c r="A26" s="94"/>
      <c r="B26" s="94"/>
      <c r="C26" s="96" t="s">
        <v>281</v>
      </c>
      <c r="D26" s="97" t="s">
        <v>286</v>
      </c>
    </row>
    <row r="27" spans="1:4" s="18" customFormat="1" ht="15.6">
      <c r="A27" s="94"/>
      <c r="B27" s="94"/>
      <c r="C27" s="94"/>
      <c r="D27" s="97" t="s">
        <v>287</v>
      </c>
    </row>
    <row r="28" spans="1:4" ht="15">
      <c r="A28" s="94"/>
      <c r="B28" s="94"/>
      <c r="C28" s="94"/>
      <c r="D28" s="94"/>
    </row>
    <row r="29" spans="1:4" ht="15">
      <c r="A29" s="94"/>
      <c r="B29" s="94" t="s">
        <v>256</v>
      </c>
      <c r="C29" s="94" t="s">
        <v>288</v>
      </c>
      <c r="D29" s="94"/>
    </row>
    <row r="30" spans="1:4" ht="15">
      <c r="A30" s="94"/>
      <c r="B30" s="94"/>
      <c r="C30" s="95" t="s">
        <v>281</v>
      </c>
      <c r="D30" s="94" t="s">
        <v>289</v>
      </c>
    </row>
    <row r="31" spans="1:4" ht="15">
      <c r="A31" s="94"/>
      <c r="B31" s="94"/>
      <c r="C31" s="94"/>
      <c r="D31" s="94" t="s">
        <v>290</v>
      </c>
    </row>
    <row r="32" spans="1:4" ht="15">
      <c r="A32" s="94"/>
      <c r="B32" s="94"/>
      <c r="C32" s="94"/>
      <c r="D32" s="94"/>
    </row>
    <row r="33" spans="1:4" ht="15.6">
      <c r="A33" s="94"/>
      <c r="B33" s="94" t="s">
        <v>260</v>
      </c>
      <c r="C33" s="94" t="s">
        <v>1695</v>
      </c>
      <c r="D33" s="94"/>
    </row>
    <row r="34" spans="1:4" ht="15.6">
      <c r="A34" s="94"/>
      <c r="B34" s="94"/>
      <c r="C34" s="94" t="s">
        <v>291</v>
      </c>
      <c r="D34" s="94"/>
    </row>
    <row r="35" spans="1:4" ht="15">
      <c r="A35" s="94"/>
      <c r="B35" s="94"/>
      <c r="C35" s="94"/>
      <c r="D35" s="94"/>
    </row>
    <row r="36" spans="1:4" ht="15">
      <c r="A36" s="98" t="s">
        <v>292</v>
      </c>
      <c r="B36" s="98"/>
      <c r="C36" s="98"/>
      <c r="D36" s="98"/>
    </row>
    <row r="37" spans="1:4" ht="15.6">
      <c r="A37" s="98"/>
      <c r="B37" s="99" t="s">
        <v>293</v>
      </c>
      <c r="C37" s="98"/>
      <c r="D37" s="98"/>
    </row>
    <row r="38" spans="1:4" ht="15.6">
      <c r="A38" s="98"/>
      <c r="B38" s="99" t="s">
        <v>294</v>
      </c>
      <c r="C38" s="98"/>
      <c r="D38" s="98"/>
    </row>
    <row r="39" spans="1:4" ht="15.6">
      <c r="A39" s="98"/>
      <c r="B39" s="99" t="s">
        <v>295</v>
      </c>
      <c r="C39" s="98"/>
      <c r="D39" s="98"/>
    </row>
    <row r="40" spans="1:4" ht="15.6">
      <c r="A40" s="98"/>
      <c r="B40" s="99" t="s">
        <v>296</v>
      </c>
      <c r="C40" s="98"/>
      <c r="D40" s="98"/>
    </row>
  </sheetData>
  <sheetProtection algorithmName="SHA-512" hashValue="sJcrmLjew3GbRfqJOAK0HaZp+Dqh8sG+wg3U5OVkvLKSMCQeFRYm9TkJUKYnPnsll0zsOhPHeburLEKyA9KYNw==" saltValue="ebIBa1++WNxZ8LgAAm3raQ==" spinCount="100000" sheet="1" objects="1" scenarios="1"/>
  <pageMargins left="0.7" right="0.7" top="0.75" bottom="0.75" header="0.3" footer="0.3"/>
  <pageSetup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D5B2-10E8-439E-88AB-1EBB9F8DC974}">
  <sheetPr codeName="Sheet6">
    <pageSetUpPr fitToPage="1"/>
  </sheetPr>
  <dimension ref="A1:D26"/>
  <sheetViews>
    <sheetView workbookViewId="0">
      <selection activeCell="D14" sqref="D14"/>
    </sheetView>
  </sheetViews>
  <sheetFormatPr defaultColWidth="8.88671875" defaultRowHeight="13.2"/>
  <cols>
    <col min="1" max="1" width="33.33203125" style="44" customWidth="1"/>
    <col min="2" max="2" width="51.5546875" style="44" customWidth="1"/>
    <col min="3" max="3" width="54.88671875" style="44" customWidth="1"/>
    <col min="4" max="4" width="47.5546875" style="44" customWidth="1"/>
    <col min="5" max="16384" width="8.88671875" style="2"/>
  </cols>
  <sheetData>
    <row r="1" spans="1:4" ht="129.75" customHeight="1">
      <c r="A1" s="801" t="s">
        <v>1525</v>
      </c>
      <c r="B1" s="802"/>
      <c r="C1" s="802"/>
      <c r="D1" s="802"/>
    </row>
    <row r="2" spans="1:4">
      <c r="A2" s="367"/>
      <c r="B2" s="367"/>
      <c r="C2" s="367"/>
      <c r="D2" s="367"/>
    </row>
    <row r="3" spans="1:4">
      <c r="A3" s="368" t="s">
        <v>297</v>
      </c>
      <c r="B3" s="368" t="s">
        <v>298</v>
      </c>
      <c r="C3" s="368" t="s">
        <v>299</v>
      </c>
      <c r="D3" s="368" t="s">
        <v>300</v>
      </c>
    </row>
    <row r="4" spans="1:4" ht="26.4">
      <c r="A4" s="369" t="s">
        <v>1524</v>
      </c>
      <c r="B4" s="370" t="s">
        <v>301</v>
      </c>
      <c r="C4" s="370" t="s">
        <v>302</v>
      </c>
      <c r="D4" s="370" t="s">
        <v>303</v>
      </c>
    </row>
    <row r="5" spans="1:4" ht="66">
      <c r="A5" s="369" t="s">
        <v>1526</v>
      </c>
      <c r="B5" s="370" t="s">
        <v>304</v>
      </c>
      <c r="C5" s="370" t="s">
        <v>305</v>
      </c>
      <c r="D5" s="370" t="s">
        <v>306</v>
      </c>
    </row>
    <row r="6" spans="1:4" ht="66">
      <c r="A6" s="370" t="s">
        <v>1527</v>
      </c>
      <c r="B6" s="370" t="s">
        <v>307</v>
      </c>
      <c r="C6" s="370" t="s">
        <v>308</v>
      </c>
      <c r="D6" s="369" t="s">
        <v>309</v>
      </c>
    </row>
    <row r="7" spans="1:4" ht="132">
      <c r="A7" s="370" t="s">
        <v>1528</v>
      </c>
      <c r="B7" s="369" t="s">
        <v>310</v>
      </c>
      <c r="C7" s="370" t="s">
        <v>311</v>
      </c>
      <c r="D7" s="370" t="s">
        <v>312</v>
      </c>
    </row>
    <row r="8" spans="1:4" ht="52.8">
      <c r="A8" s="370" t="s">
        <v>313</v>
      </c>
      <c r="B8" s="370" t="s">
        <v>314</v>
      </c>
      <c r="C8" s="370" t="s">
        <v>315</v>
      </c>
      <c r="D8" s="369" t="s">
        <v>316</v>
      </c>
    </row>
    <row r="9" spans="1:4" ht="52.8">
      <c r="A9" s="370" t="s">
        <v>1529</v>
      </c>
      <c r="B9" s="370" t="s">
        <v>317</v>
      </c>
      <c r="C9" s="370" t="s">
        <v>318</v>
      </c>
      <c r="D9" s="370" t="s">
        <v>319</v>
      </c>
    </row>
    <row r="10" spans="1:4" ht="79.2">
      <c r="A10" s="370" t="s">
        <v>1530</v>
      </c>
      <c r="B10" s="370" t="s">
        <v>320</v>
      </c>
      <c r="C10" s="370" t="s">
        <v>321</v>
      </c>
      <c r="D10" s="369" t="s">
        <v>322</v>
      </c>
    </row>
    <row r="11" spans="1:4" ht="52.8">
      <c r="A11" s="370" t="s">
        <v>1531</v>
      </c>
      <c r="B11" s="370" t="s">
        <v>323</v>
      </c>
      <c r="C11" s="370" t="s">
        <v>324</v>
      </c>
      <c r="D11" s="370" t="s">
        <v>325</v>
      </c>
    </row>
    <row r="12" spans="1:4" ht="145.19999999999999">
      <c r="A12" s="369" t="s">
        <v>1532</v>
      </c>
      <c r="B12" s="370" t="s">
        <v>326</v>
      </c>
      <c r="C12" s="369" t="s">
        <v>327</v>
      </c>
      <c r="D12" s="370" t="s">
        <v>328</v>
      </c>
    </row>
    <row r="13" spans="1:4" ht="145.19999999999999">
      <c r="A13" s="369" t="s">
        <v>1533</v>
      </c>
      <c r="B13" s="370" t="s">
        <v>329</v>
      </c>
      <c r="C13" s="369" t="s">
        <v>327</v>
      </c>
      <c r="D13" s="370" t="s">
        <v>328</v>
      </c>
    </row>
    <row r="14" spans="1:4" ht="52.8">
      <c r="A14" s="370" t="s">
        <v>330</v>
      </c>
      <c r="B14" s="370" t="s">
        <v>331</v>
      </c>
      <c r="C14" s="369" t="s">
        <v>332</v>
      </c>
      <c r="D14" s="370"/>
    </row>
    <row r="15" spans="1:4">
      <c r="A15" s="370"/>
      <c r="B15" s="370"/>
      <c r="C15" s="369"/>
      <c r="D15" s="370"/>
    </row>
    <row r="16" spans="1:4">
      <c r="A16" s="371" t="s">
        <v>333</v>
      </c>
      <c r="B16" s="370"/>
      <c r="C16" s="369"/>
      <c r="D16" s="370"/>
    </row>
    <row r="17" spans="1:4" ht="66">
      <c r="A17" s="369" t="s">
        <v>1534</v>
      </c>
      <c r="B17" s="370" t="s">
        <v>334</v>
      </c>
      <c r="C17" s="370" t="s">
        <v>335</v>
      </c>
      <c r="D17" s="370" t="s">
        <v>336</v>
      </c>
    </row>
    <row r="18" spans="1:4" ht="66">
      <c r="A18" s="369" t="s">
        <v>1535</v>
      </c>
      <c r="B18" s="370" t="s">
        <v>337</v>
      </c>
      <c r="C18" s="370" t="s">
        <v>338</v>
      </c>
      <c r="D18" s="370" t="s">
        <v>339</v>
      </c>
    </row>
    <row r="19" spans="1:4" ht="39.6">
      <c r="A19" s="369" t="s">
        <v>1536</v>
      </c>
      <c r="B19" s="370" t="s">
        <v>340</v>
      </c>
      <c r="C19" s="370" t="s">
        <v>341</v>
      </c>
      <c r="D19" s="370" t="s">
        <v>339</v>
      </c>
    </row>
    <row r="20" spans="1:4" ht="39.6">
      <c r="A20" s="369" t="s">
        <v>1537</v>
      </c>
      <c r="B20" s="370" t="s">
        <v>342</v>
      </c>
      <c r="C20" s="370" t="s">
        <v>343</v>
      </c>
      <c r="D20" s="370" t="s">
        <v>339</v>
      </c>
    </row>
    <row r="21" spans="1:4" ht="26.4">
      <c r="A21" s="369" t="s">
        <v>1538</v>
      </c>
      <c r="B21" s="370" t="s">
        <v>344</v>
      </c>
      <c r="C21" s="370" t="s">
        <v>345</v>
      </c>
      <c r="D21" s="370" t="s">
        <v>339</v>
      </c>
    </row>
    <row r="22" spans="1:4" ht="39.6">
      <c r="A22" s="369" t="s">
        <v>1539</v>
      </c>
      <c r="B22" s="370" t="s">
        <v>346</v>
      </c>
      <c r="C22" s="370" t="s">
        <v>347</v>
      </c>
      <c r="D22" s="370" t="s">
        <v>339</v>
      </c>
    </row>
    <row r="23" spans="1:4" ht="52.8">
      <c r="A23" s="369" t="s">
        <v>1540</v>
      </c>
      <c r="B23" s="370" t="s">
        <v>348</v>
      </c>
      <c r="C23" s="370" t="s">
        <v>349</v>
      </c>
      <c r="D23" s="370" t="s">
        <v>339</v>
      </c>
    </row>
    <row r="24" spans="1:4" ht="52.8">
      <c r="A24" s="369" t="s">
        <v>1541</v>
      </c>
      <c r="B24" s="370" t="s">
        <v>350</v>
      </c>
      <c r="C24" s="370" t="s">
        <v>351</v>
      </c>
      <c r="D24" s="370" t="s">
        <v>339</v>
      </c>
    </row>
    <row r="25" spans="1:4" ht="52.8">
      <c r="A25" s="369" t="s">
        <v>1542</v>
      </c>
      <c r="B25" s="370" t="s">
        <v>1552</v>
      </c>
      <c r="C25" s="370" t="s">
        <v>1520</v>
      </c>
      <c r="D25" s="370" t="s">
        <v>339</v>
      </c>
    </row>
    <row r="26" spans="1:4" ht="66">
      <c r="A26" s="369" t="s">
        <v>1543</v>
      </c>
      <c r="B26" s="370" t="s">
        <v>1553</v>
      </c>
      <c r="C26" s="370" t="s">
        <v>1544</v>
      </c>
      <c r="D26" s="370" t="s">
        <v>339</v>
      </c>
    </row>
  </sheetData>
  <sheetProtection password="C3C4" sheet="1" objects="1" scenarios="1"/>
  <mergeCells count="1">
    <mergeCell ref="A1:D1"/>
  </mergeCells>
  <pageMargins left="0.5" right="0.5" top="0.75" bottom="1" header="0.5" footer="0.5"/>
  <pageSetup scale="69" fitToHeight="0" orientation="landscape" r:id="rId1"/>
  <headerFooter>
    <oddFooter>&amp;L&amp;P&amp;RRev 10-17-19 CK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FE92F-EF2E-44AB-8E75-F94809E5BFD0}">
  <sheetPr codeName="Sheet7">
    <pageSetUpPr fitToPage="1"/>
  </sheetPr>
  <dimension ref="A1:AG373"/>
  <sheetViews>
    <sheetView workbookViewId="0">
      <selection sqref="A1:XFD1048576"/>
    </sheetView>
  </sheetViews>
  <sheetFormatPr defaultColWidth="8.33203125" defaultRowHeight="13.2"/>
  <cols>
    <col min="1" max="1" width="7.88671875" style="46" customWidth="1"/>
    <col min="2" max="2" width="43.6640625" style="43" customWidth="1"/>
    <col min="3" max="3" width="52.33203125" style="43" customWidth="1"/>
    <col min="4" max="4" width="12.44140625" style="43" customWidth="1"/>
    <col min="5" max="5" width="70.6640625" style="43" customWidth="1"/>
    <col min="6" max="33" width="8.33203125" style="47"/>
    <col min="34" max="16384" width="8.33203125" style="13"/>
  </cols>
  <sheetData>
    <row r="1" spans="1:33" s="45" customFormat="1" ht="26.4">
      <c r="A1" s="372" t="s">
        <v>352</v>
      </c>
      <c r="B1" s="372" t="s">
        <v>353</v>
      </c>
      <c r="C1" s="372" t="s">
        <v>354</v>
      </c>
      <c r="D1" s="372" t="s">
        <v>355</v>
      </c>
      <c r="E1" s="372" t="s">
        <v>298</v>
      </c>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row>
    <row r="2" spans="1:33" s="45" customFormat="1" ht="72" customHeight="1">
      <c r="A2" s="369" t="s">
        <v>356</v>
      </c>
      <c r="B2" s="369" t="s">
        <v>357</v>
      </c>
      <c r="C2" s="369" t="s">
        <v>358</v>
      </c>
      <c r="D2" s="369" t="s">
        <v>358</v>
      </c>
      <c r="E2" s="369" t="s">
        <v>359</v>
      </c>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row>
    <row r="3" spans="1:33" s="48" customFormat="1" ht="66">
      <c r="A3" s="374" t="s">
        <v>356</v>
      </c>
      <c r="B3" s="370" t="s">
        <v>360</v>
      </c>
      <c r="C3" s="370" t="s">
        <v>360</v>
      </c>
      <c r="D3" s="370" t="s">
        <v>361</v>
      </c>
      <c r="E3" s="375" t="s">
        <v>362</v>
      </c>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row>
    <row r="4" spans="1:33" s="48" customFormat="1" ht="26.4">
      <c r="A4" s="245" t="s">
        <v>363</v>
      </c>
      <c r="B4" s="246" t="s">
        <v>360</v>
      </c>
      <c r="C4" s="246" t="s">
        <v>364</v>
      </c>
      <c r="D4" s="246" t="s">
        <v>361</v>
      </c>
      <c r="E4" s="246" t="s">
        <v>365</v>
      </c>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row>
    <row r="5" spans="1:33" s="49" customFormat="1" ht="39.6">
      <c r="A5" s="245" t="s">
        <v>363</v>
      </c>
      <c r="B5" s="246" t="s">
        <v>360</v>
      </c>
      <c r="C5" s="246" t="s">
        <v>366</v>
      </c>
      <c r="D5" s="246" t="s">
        <v>361</v>
      </c>
      <c r="E5" s="246" t="s">
        <v>367</v>
      </c>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row>
    <row r="6" spans="1:33" s="49" customFormat="1" ht="92.4">
      <c r="A6" s="374" t="s">
        <v>356</v>
      </c>
      <c r="B6" s="370" t="s">
        <v>368</v>
      </c>
      <c r="C6" s="370" t="s">
        <v>368</v>
      </c>
      <c r="D6" s="370" t="s">
        <v>361</v>
      </c>
      <c r="E6" s="375" t="s">
        <v>369</v>
      </c>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row>
    <row r="7" spans="1:33" s="49" customFormat="1">
      <c r="A7" s="245" t="s">
        <v>363</v>
      </c>
      <c r="B7" s="246" t="s">
        <v>368</v>
      </c>
      <c r="C7" s="246" t="s">
        <v>370</v>
      </c>
      <c r="D7" s="246" t="s">
        <v>361</v>
      </c>
      <c r="E7" s="246" t="s">
        <v>371</v>
      </c>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row>
    <row r="8" spans="1:33" s="49" customFormat="1" ht="26.4">
      <c r="A8" s="245" t="s">
        <v>363</v>
      </c>
      <c r="B8" s="246" t="s">
        <v>368</v>
      </c>
      <c r="C8" s="246" t="s">
        <v>372</v>
      </c>
      <c r="D8" s="246" t="s">
        <v>361</v>
      </c>
      <c r="E8" s="246" t="s">
        <v>373</v>
      </c>
      <c r="F8" s="376"/>
      <c r="G8" s="376"/>
      <c r="H8" s="376"/>
      <c r="I8" s="376"/>
      <c r="J8" s="376"/>
      <c r="K8" s="376"/>
      <c r="L8" s="376"/>
      <c r="M8" s="376"/>
      <c r="N8" s="376"/>
      <c r="O8" s="376"/>
      <c r="P8" s="376"/>
      <c r="Q8" s="376"/>
      <c r="R8" s="376"/>
      <c r="S8" s="376"/>
      <c r="T8" s="376"/>
      <c r="U8" s="376"/>
      <c r="V8" s="376"/>
      <c r="W8" s="376"/>
      <c r="X8" s="376"/>
      <c r="Y8" s="376"/>
      <c r="Z8" s="376"/>
      <c r="AA8" s="376"/>
      <c r="AB8" s="376"/>
      <c r="AC8" s="376"/>
      <c r="AD8" s="376"/>
      <c r="AE8" s="376"/>
      <c r="AF8" s="376"/>
      <c r="AG8" s="376"/>
    </row>
    <row r="9" spans="1:33" s="49" customFormat="1" ht="26.4">
      <c r="A9" s="245" t="s">
        <v>363</v>
      </c>
      <c r="B9" s="246" t="s">
        <v>368</v>
      </c>
      <c r="C9" s="246" t="s">
        <v>374</v>
      </c>
      <c r="D9" s="246" t="s">
        <v>361</v>
      </c>
      <c r="E9" s="246" t="s">
        <v>375</v>
      </c>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row>
    <row r="10" spans="1:33" s="49" customFormat="1" ht="105.6">
      <c r="A10" s="374" t="s">
        <v>356</v>
      </c>
      <c r="B10" s="370" t="s">
        <v>376</v>
      </c>
      <c r="C10" s="370" t="s">
        <v>376</v>
      </c>
      <c r="D10" s="370" t="s">
        <v>361</v>
      </c>
      <c r="E10" s="375" t="s">
        <v>377</v>
      </c>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row>
    <row r="11" spans="1:33" s="49" customFormat="1" ht="39.6">
      <c r="A11" s="245" t="s">
        <v>363</v>
      </c>
      <c r="B11" s="246" t="s">
        <v>376</v>
      </c>
      <c r="C11" s="246" t="s">
        <v>378</v>
      </c>
      <c r="D11" s="246" t="s">
        <v>361</v>
      </c>
      <c r="E11" s="246" t="s">
        <v>379</v>
      </c>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row>
    <row r="12" spans="1:33" s="49" customFormat="1">
      <c r="A12" s="245" t="s">
        <v>363</v>
      </c>
      <c r="B12" s="246" t="s">
        <v>376</v>
      </c>
      <c r="C12" s="246" t="s">
        <v>380</v>
      </c>
      <c r="D12" s="246" t="s">
        <v>361</v>
      </c>
      <c r="E12" s="246" t="s">
        <v>381</v>
      </c>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row>
    <row r="13" spans="1:33" s="49" customFormat="1">
      <c r="A13" s="245" t="s">
        <v>363</v>
      </c>
      <c r="B13" s="246" t="s">
        <v>376</v>
      </c>
      <c r="C13" s="246" t="s">
        <v>382</v>
      </c>
      <c r="D13" s="246" t="s">
        <v>361</v>
      </c>
      <c r="E13" s="246" t="s">
        <v>383</v>
      </c>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row>
    <row r="14" spans="1:33" s="49" customFormat="1" ht="26.4">
      <c r="A14" s="245" t="s">
        <v>363</v>
      </c>
      <c r="B14" s="246" t="s">
        <v>376</v>
      </c>
      <c r="C14" s="246" t="s">
        <v>384</v>
      </c>
      <c r="D14" s="246" t="s">
        <v>361</v>
      </c>
      <c r="E14" s="246" t="s">
        <v>385</v>
      </c>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row>
    <row r="15" spans="1:33" s="49" customFormat="1">
      <c r="A15" s="245" t="s">
        <v>363</v>
      </c>
      <c r="B15" s="246" t="s">
        <v>376</v>
      </c>
      <c r="C15" s="246" t="s">
        <v>386</v>
      </c>
      <c r="D15" s="246" t="s">
        <v>361</v>
      </c>
      <c r="E15" s="246" t="s">
        <v>387</v>
      </c>
      <c r="F15" s="376"/>
      <c r="G15" s="376"/>
      <c r="H15" s="376"/>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row>
    <row r="16" spans="1:33" s="49" customFormat="1">
      <c r="A16" s="245" t="s">
        <v>363</v>
      </c>
      <c r="B16" s="246" t="s">
        <v>376</v>
      </c>
      <c r="C16" s="246" t="s">
        <v>388</v>
      </c>
      <c r="D16" s="246" t="s">
        <v>361</v>
      </c>
      <c r="E16" s="246" t="s">
        <v>389</v>
      </c>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row>
    <row r="17" spans="1:33" s="49" customFormat="1" ht="26.4">
      <c r="A17" s="374" t="s">
        <v>356</v>
      </c>
      <c r="B17" s="370" t="s">
        <v>390</v>
      </c>
      <c r="C17" s="370" t="s">
        <v>390</v>
      </c>
      <c r="D17" s="370" t="s">
        <v>391</v>
      </c>
      <c r="E17" s="375" t="s">
        <v>392</v>
      </c>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row>
    <row r="18" spans="1:33" s="49" customFormat="1" ht="26.4">
      <c r="A18" s="245" t="s">
        <v>363</v>
      </c>
      <c r="B18" s="246" t="s">
        <v>390</v>
      </c>
      <c r="C18" s="246" t="s">
        <v>393</v>
      </c>
      <c r="D18" s="246" t="s">
        <v>391</v>
      </c>
      <c r="E18" s="246" t="s">
        <v>394</v>
      </c>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row>
    <row r="19" spans="1:33" s="49" customFormat="1" ht="26.4">
      <c r="A19" s="245" t="s">
        <v>363</v>
      </c>
      <c r="B19" s="246" t="s">
        <v>390</v>
      </c>
      <c r="C19" s="246" t="s">
        <v>1551</v>
      </c>
      <c r="D19" s="246" t="s">
        <v>391</v>
      </c>
      <c r="E19" s="730" t="s">
        <v>1550</v>
      </c>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row>
    <row r="20" spans="1:33" s="49" customFormat="1" ht="52.8">
      <c r="A20" s="245" t="s">
        <v>363</v>
      </c>
      <c r="B20" s="246" t="s">
        <v>390</v>
      </c>
      <c r="C20" s="246" t="s">
        <v>395</v>
      </c>
      <c r="D20" s="246" t="s">
        <v>391</v>
      </c>
      <c r="E20" s="246" t="s">
        <v>396</v>
      </c>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row>
    <row r="21" spans="1:33" s="49" customFormat="1" ht="26.4">
      <c r="A21" s="245" t="s">
        <v>363</v>
      </c>
      <c r="B21" s="246" t="s">
        <v>390</v>
      </c>
      <c r="C21" s="246" t="s">
        <v>397</v>
      </c>
      <c r="D21" s="246" t="s">
        <v>391</v>
      </c>
      <c r="E21" s="246" t="s">
        <v>398</v>
      </c>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row>
    <row r="22" spans="1:33" s="49" customFormat="1" ht="26.4">
      <c r="A22" s="245" t="s">
        <v>363</v>
      </c>
      <c r="B22" s="246" t="s">
        <v>390</v>
      </c>
      <c r="C22" s="246" t="s">
        <v>399</v>
      </c>
      <c r="D22" s="246" t="s">
        <v>391</v>
      </c>
      <c r="E22" s="246" t="s">
        <v>400</v>
      </c>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row>
    <row r="23" spans="1:33" s="49" customFormat="1">
      <c r="A23" s="245" t="s">
        <v>363</v>
      </c>
      <c r="B23" s="246" t="s">
        <v>390</v>
      </c>
      <c r="C23" s="246" t="s">
        <v>401</v>
      </c>
      <c r="D23" s="246" t="s">
        <v>391</v>
      </c>
      <c r="E23" s="246" t="s">
        <v>402</v>
      </c>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row>
    <row r="24" spans="1:33" s="49" customFormat="1" ht="26.4">
      <c r="A24" s="245" t="s">
        <v>363</v>
      </c>
      <c r="B24" s="246" t="s">
        <v>390</v>
      </c>
      <c r="C24" s="246" t="s">
        <v>403</v>
      </c>
      <c r="D24" s="246" t="s">
        <v>391</v>
      </c>
      <c r="E24" s="246" t="s">
        <v>404</v>
      </c>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row>
    <row r="25" spans="1:33" s="49" customFormat="1" ht="26.4">
      <c r="A25" s="245" t="s">
        <v>363</v>
      </c>
      <c r="B25" s="246" t="s">
        <v>390</v>
      </c>
      <c r="C25" s="246" t="s">
        <v>405</v>
      </c>
      <c r="D25" s="246" t="s">
        <v>391</v>
      </c>
      <c r="E25" s="246" t="s">
        <v>406</v>
      </c>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row>
    <row r="26" spans="1:33" s="49" customFormat="1" ht="92.4">
      <c r="A26" s="374" t="s">
        <v>356</v>
      </c>
      <c r="B26" s="370" t="s">
        <v>407</v>
      </c>
      <c r="C26" s="370" t="s">
        <v>407</v>
      </c>
      <c r="D26" s="370" t="s">
        <v>361</v>
      </c>
      <c r="E26" s="375" t="s">
        <v>408</v>
      </c>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row>
    <row r="27" spans="1:33" s="49" customFormat="1" ht="26.4">
      <c r="A27" s="377" t="s">
        <v>363</v>
      </c>
      <c r="B27" s="378" t="s">
        <v>407</v>
      </c>
      <c r="C27" s="378" t="s">
        <v>409</v>
      </c>
      <c r="D27" s="378" t="s">
        <v>361</v>
      </c>
      <c r="E27" s="378" t="s">
        <v>410</v>
      </c>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row>
    <row r="28" spans="1:33" s="49" customFormat="1" ht="171.6">
      <c r="A28" s="374" t="s">
        <v>356</v>
      </c>
      <c r="B28" s="370" t="s">
        <v>411</v>
      </c>
      <c r="C28" s="370" t="s">
        <v>411</v>
      </c>
      <c r="D28" s="370" t="s">
        <v>361</v>
      </c>
      <c r="E28" s="375" t="s">
        <v>412</v>
      </c>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row>
    <row r="29" spans="1:33" s="49" customFormat="1" ht="39.6">
      <c r="A29" s="374" t="s">
        <v>356</v>
      </c>
      <c r="B29" s="370" t="s">
        <v>413</v>
      </c>
      <c r="C29" s="370" t="s">
        <v>413</v>
      </c>
      <c r="D29" s="370" t="s">
        <v>391</v>
      </c>
      <c r="E29" s="375" t="s">
        <v>414</v>
      </c>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row>
    <row r="30" spans="1:33" s="49" customFormat="1" ht="26.4">
      <c r="A30" s="245" t="s">
        <v>363</v>
      </c>
      <c r="B30" s="246" t="s">
        <v>413</v>
      </c>
      <c r="C30" s="246" t="s">
        <v>415</v>
      </c>
      <c r="D30" s="246" t="s">
        <v>391</v>
      </c>
      <c r="E30" s="246" t="s">
        <v>416</v>
      </c>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row>
    <row r="31" spans="1:33" s="49" customFormat="1" ht="39.6">
      <c r="A31" s="245" t="s">
        <v>363</v>
      </c>
      <c r="B31" s="246" t="s">
        <v>413</v>
      </c>
      <c r="C31" s="246" t="s">
        <v>417</v>
      </c>
      <c r="D31" s="246" t="s">
        <v>391</v>
      </c>
      <c r="E31" s="246" t="s">
        <v>418</v>
      </c>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row>
    <row r="32" spans="1:33" s="49" customFormat="1" ht="52.8">
      <c r="A32" s="245" t="s">
        <v>363</v>
      </c>
      <c r="B32" s="246" t="s">
        <v>413</v>
      </c>
      <c r="C32" s="246" t="s">
        <v>419</v>
      </c>
      <c r="D32" s="246" t="s">
        <v>391</v>
      </c>
      <c r="E32" s="246" t="s">
        <v>420</v>
      </c>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row>
    <row r="33" spans="1:33" s="49" customFormat="1" ht="26.4">
      <c r="A33" s="245" t="s">
        <v>363</v>
      </c>
      <c r="B33" s="246" t="s">
        <v>413</v>
      </c>
      <c r="C33" s="246" t="s">
        <v>421</v>
      </c>
      <c r="D33" s="246" t="s">
        <v>391</v>
      </c>
      <c r="E33" s="246" t="s">
        <v>422</v>
      </c>
      <c r="F33" s="376"/>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row>
    <row r="34" spans="1:33" s="49" customFormat="1">
      <c r="A34" s="245" t="s">
        <v>363</v>
      </c>
      <c r="B34" s="246" t="s">
        <v>413</v>
      </c>
      <c r="C34" s="246" t="s">
        <v>423</v>
      </c>
      <c r="D34" s="246" t="s">
        <v>391</v>
      </c>
      <c r="E34" s="246" t="s">
        <v>424</v>
      </c>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row>
    <row r="35" spans="1:33" s="49" customFormat="1" ht="39.6">
      <c r="A35" s="245" t="s">
        <v>363</v>
      </c>
      <c r="B35" s="246" t="s">
        <v>413</v>
      </c>
      <c r="C35" s="246" t="s">
        <v>425</v>
      </c>
      <c r="D35" s="246" t="s">
        <v>391</v>
      </c>
      <c r="E35" s="246" t="s">
        <v>426</v>
      </c>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row>
    <row r="36" spans="1:33" s="49" customFormat="1" ht="26.4">
      <c r="A36" s="245" t="s">
        <v>363</v>
      </c>
      <c r="B36" s="246" t="s">
        <v>413</v>
      </c>
      <c r="C36" s="246" t="s">
        <v>427</v>
      </c>
      <c r="D36" s="246" t="s">
        <v>391</v>
      </c>
      <c r="E36" s="246" t="s">
        <v>428</v>
      </c>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row>
    <row r="37" spans="1:33" s="49" customFormat="1" ht="39.6">
      <c r="A37" s="245" t="s">
        <v>363</v>
      </c>
      <c r="B37" s="246" t="s">
        <v>413</v>
      </c>
      <c r="C37" s="246" t="s">
        <v>429</v>
      </c>
      <c r="D37" s="246" t="s">
        <v>391</v>
      </c>
      <c r="E37" s="246" t="s">
        <v>430</v>
      </c>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row>
    <row r="38" spans="1:33" s="49" customFormat="1" ht="52.8">
      <c r="A38" s="245" t="s">
        <v>363</v>
      </c>
      <c r="B38" s="246" t="s">
        <v>413</v>
      </c>
      <c r="C38" s="246" t="s">
        <v>431</v>
      </c>
      <c r="D38" s="246" t="s">
        <v>391</v>
      </c>
      <c r="E38" s="246" t="s">
        <v>432</v>
      </c>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6"/>
    </row>
    <row r="39" spans="1:33" s="49" customFormat="1" ht="26.4">
      <c r="A39" s="245" t="s">
        <v>363</v>
      </c>
      <c r="B39" s="246" t="s">
        <v>413</v>
      </c>
      <c r="C39" s="246" t="s">
        <v>433</v>
      </c>
      <c r="D39" s="246" t="s">
        <v>391</v>
      </c>
      <c r="E39" s="246" t="s">
        <v>434</v>
      </c>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row>
    <row r="40" spans="1:33" s="49" customFormat="1" ht="26.4">
      <c r="A40" s="245" t="s">
        <v>363</v>
      </c>
      <c r="B40" s="246" t="s">
        <v>413</v>
      </c>
      <c r="C40" s="246" t="s">
        <v>435</v>
      </c>
      <c r="D40" s="246" t="s">
        <v>391</v>
      </c>
      <c r="E40" s="246" t="s">
        <v>436</v>
      </c>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row>
    <row r="41" spans="1:33" s="49" customFormat="1" ht="39.6">
      <c r="A41" s="245" t="s">
        <v>363</v>
      </c>
      <c r="B41" s="379" t="s">
        <v>413</v>
      </c>
      <c r="C41" s="379" t="s">
        <v>437</v>
      </c>
      <c r="D41" s="246" t="s">
        <v>391</v>
      </c>
      <c r="E41" s="379" t="s">
        <v>438</v>
      </c>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row>
    <row r="42" spans="1:33" s="49" customFormat="1" ht="26.4">
      <c r="A42" s="245" t="s">
        <v>363</v>
      </c>
      <c r="B42" s="246" t="s">
        <v>413</v>
      </c>
      <c r="C42" s="246" t="s">
        <v>439</v>
      </c>
      <c r="D42" s="246" t="s">
        <v>391</v>
      </c>
      <c r="E42" s="246" t="s">
        <v>440</v>
      </c>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row>
    <row r="43" spans="1:33" s="49" customFormat="1" ht="52.8">
      <c r="A43" s="380" t="s">
        <v>356</v>
      </c>
      <c r="B43" s="381" t="s">
        <v>441</v>
      </c>
      <c r="C43" s="381" t="s">
        <v>441</v>
      </c>
      <c r="D43" s="381" t="s">
        <v>361</v>
      </c>
      <c r="E43" s="381" t="s">
        <v>442</v>
      </c>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row>
    <row r="44" spans="1:33" s="49" customFormat="1">
      <c r="A44" s="380" t="s">
        <v>363</v>
      </c>
      <c r="B44" s="381" t="s">
        <v>441</v>
      </c>
      <c r="C44" s="381" t="s">
        <v>443</v>
      </c>
      <c r="D44" s="381" t="s">
        <v>361</v>
      </c>
      <c r="E44" s="381" t="s">
        <v>444</v>
      </c>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row>
    <row r="45" spans="1:33" s="49" customFormat="1">
      <c r="A45" s="380" t="s">
        <v>363</v>
      </c>
      <c r="B45" s="381" t="s">
        <v>441</v>
      </c>
      <c r="C45" s="381" t="s">
        <v>445</v>
      </c>
      <c r="D45" s="381" t="s">
        <v>361</v>
      </c>
      <c r="E45" s="381" t="s">
        <v>446</v>
      </c>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row>
    <row r="46" spans="1:33" s="49" customFormat="1" ht="79.2">
      <c r="A46" s="374" t="s">
        <v>356</v>
      </c>
      <c r="B46" s="370" t="s">
        <v>447</v>
      </c>
      <c r="C46" s="370" t="s">
        <v>447</v>
      </c>
      <c r="D46" s="370" t="s">
        <v>448</v>
      </c>
      <c r="E46" s="729" t="s">
        <v>1546</v>
      </c>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row>
    <row r="47" spans="1:33" s="49" customFormat="1">
      <c r="A47" s="245" t="s">
        <v>363</v>
      </c>
      <c r="B47" s="246" t="s">
        <v>447</v>
      </c>
      <c r="C47" s="246" t="s">
        <v>449</v>
      </c>
      <c r="D47" s="246" t="s">
        <v>448</v>
      </c>
      <c r="E47" s="246" t="s">
        <v>450</v>
      </c>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row>
    <row r="48" spans="1:33" s="49" customFormat="1">
      <c r="A48" s="245" t="s">
        <v>363</v>
      </c>
      <c r="B48" s="246" t="s">
        <v>447</v>
      </c>
      <c r="C48" s="246" t="s">
        <v>451</v>
      </c>
      <c r="D48" s="246" t="s">
        <v>448</v>
      </c>
      <c r="E48" s="246" t="s">
        <v>452</v>
      </c>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row>
    <row r="49" spans="1:33" s="49" customFormat="1" ht="39.6">
      <c r="A49" s="374" t="s">
        <v>356</v>
      </c>
      <c r="B49" s="370" t="s">
        <v>453</v>
      </c>
      <c r="C49" s="370" t="s">
        <v>453</v>
      </c>
      <c r="D49" s="370" t="s">
        <v>454</v>
      </c>
      <c r="E49" s="375" t="s">
        <v>455</v>
      </c>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row>
    <row r="50" spans="1:33" s="49" customFormat="1" ht="26.4">
      <c r="A50" s="245" t="s">
        <v>363</v>
      </c>
      <c r="B50" s="246" t="s">
        <v>453</v>
      </c>
      <c r="C50" s="246" t="s">
        <v>456</v>
      </c>
      <c r="D50" s="246" t="s">
        <v>454</v>
      </c>
      <c r="E50" s="246" t="s">
        <v>457</v>
      </c>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row>
    <row r="51" spans="1:33" s="49" customFormat="1" ht="52.8">
      <c r="A51" s="245" t="s">
        <v>363</v>
      </c>
      <c r="B51" s="246" t="s">
        <v>453</v>
      </c>
      <c r="C51" s="246" t="s">
        <v>458</v>
      </c>
      <c r="D51" s="246" t="s">
        <v>454</v>
      </c>
      <c r="E51" s="246" t="s">
        <v>459</v>
      </c>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c r="AG51" s="376"/>
    </row>
    <row r="52" spans="1:33" s="49" customFormat="1" ht="39.6">
      <c r="A52" s="245" t="s">
        <v>363</v>
      </c>
      <c r="B52" s="246" t="s">
        <v>453</v>
      </c>
      <c r="C52" s="246" t="s">
        <v>460</v>
      </c>
      <c r="D52" s="246" t="s">
        <v>454</v>
      </c>
      <c r="E52" s="246" t="s">
        <v>461</v>
      </c>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6"/>
    </row>
    <row r="53" spans="1:33" s="49" customFormat="1" ht="26.4">
      <c r="A53" s="245" t="s">
        <v>363</v>
      </c>
      <c r="B53" s="246" t="s">
        <v>453</v>
      </c>
      <c r="C53" s="246" t="s">
        <v>462</v>
      </c>
      <c r="D53" s="246" t="s">
        <v>454</v>
      </c>
      <c r="E53" s="246" t="s">
        <v>463</v>
      </c>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6"/>
    </row>
    <row r="54" spans="1:33" s="49" customFormat="1" ht="39.6">
      <c r="A54" s="245" t="s">
        <v>363</v>
      </c>
      <c r="B54" s="246" t="s">
        <v>453</v>
      </c>
      <c r="C54" s="246" t="s">
        <v>464</v>
      </c>
      <c r="D54" s="246" t="s">
        <v>454</v>
      </c>
      <c r="E54" s="246" t="s">
        <v>465</v>
      </c>
      <c r="F54" s="376"/>
      <c r="G54" s="376"/>
      <c r="H54" s="376"/>
      <c r="I54" s="376"/>
      <c r="J54" s="376"/>
      <c r="K54" s="376"/>
      <c r="L54" s="376"/>
      <c r="M54" s="376"/>
      <c r="N54" s="376"/>
      <c r="O54" s="376"/>
      <c r="P54" s="376"/>
      <c r="Q54" s="376"/>
      <c r="R54" s="376"/>
      <c r="S54" s="376"/>
      <c r="T54" s="376"/>
      <c r="U54" s="376"/>
      <c r="V54" s="376"/>
      <c r="W54" s="376"/>
      <c r="X54" s="376"/>
      <c r="Y54" s="376"/>
      <c r="Z54" s="376"/>
      <c r="AA54" s="376"/>
      <c r="AB54" s="376"/>
      <c r="AC54" s="376"/>
      <c r="AD54" s="376"/>
      <c r="AE54" s="376"/>
      <c r="AF54" s="376"/>
      <c r="AG54" s="376"/>
    </row>
    <row r="55" spans="1:33" s="49" customFormat="1" ht="26.4">
      <c r="A55" s="245" t="s">
        <v>363</v>
      </c>
      <c r="B55" s="246" t="s">
        <v>453</v>
      </c>
      <c r="C55" s="246" t="s">
        <v>466</v>
      </c>
      <c r="D55" s="246" t="s">
        <v>454</v>
      </c>
      <c r="E55" s="246" t="s">
        <v>467</v>
      </c>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376"/>
    </row>
    <row r="56" spans="1:33" s="49" customFormat="1" ht="26.4">
      <c r="A56" s="245" t="s">
        <v>363</v>
      </c>
      <c r="B56" s="246" t="s">
        <v>453</v>
      </c>
      <c r="C56" s="246" t="s">
        <v>468</v>
      </c>
      <c r="D56" s="246" t="s">
        <v>454</v>
      </c>
      <c r="E56" s="246" t="s">
        <v>469</v>
      </c>
      <c r="F56" s="376"/>
      <c r="G56" s="376"/>
      <c r="H56" s="376"/>
      <c r="I56" s="376"/>
      <c r="J56" s="376"/>
      <c r="K56" s="376"/>
      <c r="L56" s="376"/>
      <c r="M56" s="376"/>
      <c r="N56" s="376"/>
      <c r="O56" s="376"/>
      <c r="P56" s="376"/>
      <c r="Q56" s="376"/>
      <c r="R56" s="376"/>
      <c r="S56" s="376"/>
      <c r="T56" s="376"/>
      <c r="U56" s="376"/>
      <c r="V56" s="376"/>
      <c r="W56" s="376"/>
      <c r="X56" s="376"/>
      <c r="Y56" s="376"/>
      <c r="Z56" s="376"/>
      <c r="AA56" s="376"/>
      <c r="AB56" s="376"/>
      <c r="AC56" s="376"/>
      <c r="AD56" s="376"/>
      <c r="AE56" s="376"/>
      <c r="AF56" s="376"/>
      <c r="AG56" s="376"/>
    </row>
    <row r="57" spans="1:33" s="49" customFormat="1" ht="39.6">
      <c r="A57" s="383" t="s">
        <v>356</v>
      </c>
      <c r="B57" s="369" t="s">
        <v>470</v>
      </c>
      <c r="C57" s="369" t="s">
        <v>471</v>
      </c>
      <c r="D57" s="369" t="s">
        <v>472</v>
      </c>
      <c r="E57" s="382" t="s">
        <v>455</v>
      </c>
      <c r="F57" s="376"/>
      <c r="G57" s="376"/>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row>
    <row r="58" spans="1:33" s="49" customFormat="1" ht="26.4">
      <c r="A58" s="245" t="s">
        <v>363</v>
      </c>
      <c r="B58" s="246" t="s">
        <v>470</v>
      </c>
      <c r="C58" s="246" t="s">
        <v>473</v>
      </c>
      <c r="D58" s="246" t="s">
        <v>472</v>
      </c>
      <c r="E58" s="246" t="s">
        <v>457</v>
      </c>
      <c r="F58" s="376"/>
      <c r="G58" s="376"/>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row>
    <row r="59" spans="1:33" s="49" customFormat="1" ht="52.8">
      <c r="A59" s="245" t="s">
        <v>363</v>
      </c>
      <c r="B59" s="246" t="s">
        <v>470</v>
      </c>
      <c r="C59" s="246" t="s">
        <v>474</v>
      </c>
      <c r="D59" s="246" t="s">
        <v>472</v>
      </c>
      <c r="E59" s="246" t="s">
        <v>459</v>
      </c>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row>
    <row r="60" spans="1:33" s="49" customFormat="1" ht="39.6">
      <c r="A60" s="245" t="s">
        <v>363</v>
      </c>
      <c r="B60" s="246" t="s">
        <v>470</v>
      </c>
      <c r="C60" s="246" t="s">
        <v>475</v>
      </c>
      <c r="D60" s="246" t="s">
        <v>472</v>
      </c>
      <c r="E60" s="246" t="s">
        <v>461</v>
      </c>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row>
    <row r="61" spans="1:33" s="49" customFormat="1" ht="26.4">
      <c r="A61" s="245" t="s">
        <v>363</v>
      </c>
      <c r="B61" s="246" t="s">
        <v>470</v>
      </c>
      <c r="C61" s="246" t="s">
        <v>476</v>
      </c>
      <c r="D61" s="246" t="s">
        <v>472</v>
      </c>
      <c r="E61" s="246" t="s">
        <v>463</v>
      </c>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row>
    <row r="62" spans="1:33" s="49" customFormat="1" ht="39.6">
      <c r="A62" s="245" t="s">
        <v>363</v>
      </c>
      <c r="B62" s="246" t="s">
        <v>470</v>
      </c>
      <c r="C62" s="246" t="s">
        <v>477</v>
      </c>
      <c r="D62" s="246" t="s">
        <v>472</v>
      </c>
      <c r="E62" s="246" t="s">
        <v>465</v>
      </c>
      <c r="F62" s="376"/>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row>
    <row r="63" spans="1:33" s="49" customFormat="1" ht="26.4">
      <c r="A63" s="245" t="s">
        <v>363</v>
      </c>
      <c r="B63" s="246" t="s">
        <v>470</v>
      </c>
      <c r="C63" s="246" t="s">
        <v>478</v>
      </c>
      <c r="D63" s="246" t="s">
        <v>472</v>
      </c>
      <c r="E63" s="246" t="s">
        <v>467</v>
      </c>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row>
    <row r="64" spans="1:33" s="49" customFormat="1" ht="26.4">
      <c r="A64" s="245" t="s">
        <v>363</v>
      </c>
      <c r="B64" s="246" t="s">
        <v>470</v>
      </c>
      <c r="C64" s="246" t="s">
        <v>479</v>
      </c>
      <c r="D64" s="246" t="s">
        <v>472</v>
      </c>
      <c r="E64" s="246" t="s">
        <v>469</v>
      </c>
      <c r="F64" s="376"/>
      <c r="G64" s="376"/>
      <c r="H64" s="376"/>
      <c r="I64" s="376"/>
      <c r="J64" s="376"/>
      <c r="K64" s="376"/>
      <c r="L64" s="376"/>
      <c r="M64" s="376"/>
      <c r="N64" s="376"/>
      <c r="O64" s="376"/>
      <c r="P64" s="376"/>
      <c r="Q64" s="376"/>
      <c r="R64" s="376"/>
      <c r="S64" s="376"/>
      <c r="T64" s="376"/>
      <c r="U64" s="376"/>
      <c r="V64" s="376"/>
      <c r="W64" s="376"/>
      <c r="X64" s="376"/>
      <c r="Y64" s="376"/>
      <c r="Z64" s="376"/>
      <c r="AA64" s="376"/>
      <c r="AB64" s="376"/>
      <c r="AC64" s="376"/>
      <c r="AD64" s="376"/>
      <c r="AE64" s="376"/>
      <c r="AF64" s="376"/>
      <c r="AG64" s="376"/>
    </row>
    <row r="65" spans="1:33" s="49" customFormat="1" ht="39.6">
      <c r="A65" s="374" t="s">
        <v>356</v>
      </c>
      <c r="B65" s="370" t="s">
        <v>480</v>
      </c>
      <c r="C65" s="370" t="s">
        <v>480</v>
      </c>
      <c r="D65" s="370" t="s">
        <v>454</v>
      </c>
      <c r="E65" s="375" t="s">
        <v>481</v>
      </c>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row>
    <row r="66" spans="1:33" s="49" customFormat="1" ht="26.4">
      <c r="A66" s="245" t="s">
        <v>363</v>
      </c>
      <c r="B66" s="246" t="s">
        <v>480</v>
      </c>
      <c r="C66" s="246" t="s">
        <v>482</v>
      </c>
      <c r="D66" s="246" t="s">
        <v>454</v>
      </c>
      <c r="E66" s="246" t="s">
        <v>483</v>
      </c>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row>
    <row r="67" spans="1:33" s="49" customFormat="1" ht="52.8">
      <c r="A67" s="245" t="s">
        <v>363</v>
      </c>
      <c r="B67" s="246" t="s">
        <v>480</v>
      </c>
      <c r="C67" s="246" t="s">
        <v>484</v>
      </c>
      <c r="D67" s="246" t="s">
        <v>454</v>
      </c>
      <c r="E67" s="246" t="s">
        <v>485</v>
      </c>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376"/>
      <c r="AD67" s="376"/>
      <c r="AE67" s="376"/>
      <c r="AF67" s="376"/>
      <c r="AG67" s="376"/>
    </row>
    <row r="68" spans="1:33" s="49" customFormat="1" ht="39.6">
      <c r="A68" s="245" t="s">
        <v>363</v>
      </c>
      <c r="B68" s="246" t="s">
        <v>480</v>
      </c>
      <c r="C68" s="246" t="s">
        <v>486</v>
      </c>
      <c r="D68" s="246" t="s">
        <v>454</v>
      </c>
      <c r="E68" s="246" t="s">
        <v>487</v>
      </c>
      <c r="F68" s="376"/>
      <c r="G68" s="376"/>
      <c r="H68" s="376"/>
      <c r="I68" s="376"/>
      <c r="J68" s="376"/>
      <c r="K68" s="376"/>
      <c r="L68" s="376"/>
      <c r="M68" s="376"/>
      <c r="N68" s="376"/>
      <c r="O68" s="376"/>
      <c r="P68" s="376"/>
      <c r="Q68" s="376"/>
      <c r="R68" s="376"/>
      <c r="S68" s="376"/>
      <c r="T68" s="376"/>
      <c r="U68" s="376"/>
      <c r="V68" s="376"/>
      <c r="W68" s="376"/>
      <c r="X68" s="376"/>
      <c r="Y68" s="376"/>
      <c r="Z68" s="376"/>
      <c r="AA68" s="376"/>
      <c r="AB68" s="376"/>
      <c r="AC68" s="376"/>
      <c r="AD68" s="376"/>
      <c r="AE68" s="376"/>
      <c r="AF68" s="376"/>
      <c r="AG68" s="376"/>
    </row>
    <row r="69" spans="1:33" s="49" customFormat="1" ht="26.4">
      <c r="A69" s="245" t="s">
        <v>363</v>
      </c>
      <c r="B69" s="246" t="s">
        <v>480</v>
      </c>
      <c r="C69" s="246" t="s">
        <v>488</v>
      </c>
      <c r="D69" s="246" t="s">
        <v>454</v>
      </c>
      <c r="E69" s="246" t="s">
        <v>489</v>
      </c>
      <c r="F69" s="376"/>
      <c r="G69" s="376"/>
      <c r="H69" s="376"/>
      <c r="I69" s="376"/>
      <c r="J69" s="376"/>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row>
    <row r="70" spans="1:33" s="49" customFormat="1" ht="39.6">
      <c r="A70" s="245" t="s">
        <v>363</v>
      </c>
      <c r="B70" s="246" t="s">
        <v>480</v>
      </c>
      <c r="C70" s="246" t="s">
        <v>490</v>
      </c>
      <c r="D70" s="246" t="s">
        <v>454</v>
      </c>
      <c r="E70" s="246" t="s">
        <v>491</v>
      </c>
      <c r="F70" s="376"/>
      <c r="G70" s="376"/>
      <c r="H70" s="376"/>
      <c r="I70" s="376"/>
      <c r="J70" s="376"/>
      <c r="K70" s="376"/>
      <c r="L70" s="376"/>
      <c r="M70" s="376"/>
      <c r="N70" s="376"/>
      <c r="O70" s="376"/>
      <c r="P70" s="376"/>
      <c r="Q70" s="376"/>
      <c r="R70" s="376"/>
      <c r="S70" s="376"/>
      <c r="T70" s="376"/>
      <c r="U70" s="376"/>
      <c r="V70" s="376"/>
      <c r="W70" s="376"/>
      <c r="X70" s="376"/>
      <c r="Y70" s="376"/>
      <c r="Z70" s="376"/>
      <c r="AA70" s="376"/>
      <c r="AB70" s="376"/>
      <c r="AC70" s="376"/>
      <c r="AD70" s="376"/>
      <c r="AE70" s="376"/>
      <c r="AF70" s="376"/>
      <c r="AG70" s="376"/>
    </row>
    <row r="71" spans="1:33" s="49" customFormat="1" ht="26.4">
      <c r="A71" s="245" t="s">
        <v>363</v>
      </c>
      <c r="B71" s="246" t="s">
        <v>480</v>
      </c>
      <c r="C71" s="246" t="s">
        <v>492</v>
      </c>
      <c r="D71" s="246" t="s">
        <v>454</v>
      </c>
      <c r="E71" s="246" t="s">
        <v>493</v>
      </c>
      <c r="F71" s="376"/>
      <c r="G71" s="376"/>
      <c r="H71" s="376"/>
      <c r="I71" s="376"/>
      <c r="J71" s="376"/>
      <c r="K71" s="376"/>
      <c r="L71" s="376"/>
      <c r="M71" s="376"/>
      <c r="N71" s="376"/>
      <c r="O71" s="376"/>
      <c r="P71" s="376"/>
      <c r="Q71" s="376"/>
      <c r="R71" s="376"/>
      <c r="S71" s="376"/>
      <c r="T71" s="376"/>
      <c r="U71" s="376"/>
      <c r="V71" s="376"/>
      <c r="W71" s="376"/>
      <c r="X71" s="376"/>
      <c r="Y71" s="376"/>
      <c r="Z71" s="376"/>
      <c r="AA71" s="376"/>
      <c r="AB71" s="376"/>
      <c r="AC71" s="376"/>
      <c r="AD71" s="376"/>
      <c r="AE71" s="376"/>
      <c r="AF71" s="376"/>
      <c r="AG71" s="376"/>
    </row>
    <row r="72" spans="1:33" ht="26.4">
      <c r="A72" s="245" t="s">
        <v>363</v>
      </c>
      <c r="B72" s="246" t="s">
        <v>480</v>
      </c>
      <c r="C72" s="246" t="s">
        <v>494</v>
      </c>
      <c r="D72" s="246" t="s">
        <v>454</v>
      </c>
      <c r="E72" s="246" t="s">
        <v>495</v>
      </c>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row>
    <row r="73" spans="1:33" s="49" customFormat="1" ht="39.6">
      <c r="A73" s="383" t="s">
        <v>356</v>
      </c>
      <c r="B73" s="369" t="s">
        <v>496</v>
      </c>
      <c r="C73" s="369" t="s">
        <v>471</v>
      </c>
      <c r="D73" s="369" t="s">
        <v>472</v>
      </c>
      <c r="E73" s="382" t="s">
        <v>455</v>
      </c>
      <c r="F73" s="376"/>
      <c r="G73" s="376"/>
      <c r="H73" s="376"/>
      <c r="I73" s="376"/>
      <c r="J73" s="376"/>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row>
    <row r="74" spans="1:33" s="49" customFormat="1" ht="26.4">
      <c r="A74" s="245" t="s">
        <v>363</v>
      </c>
      <c r="B74" s="246" t="s">
        <v>496</v>
      </c>
      <c r="C74" s="246" t="s">
        <v>497</v>
      </c>
      <c r="D74" s="246" t="s">
        <v>472</v>
      </c>
      <c r="E74" s="246" t="s">
        <v>457</v>
      </c>
      <c r="F74" s="376"/>
      <c r="G74" s="376"/>
      <c r="H74" s="376"/>
      <c r="I74" s="376"/>
      <c r="J74" s="376"/>
      <c r="K74" s="376"/>
      <c r="L74" s="376"/>
      <c r="M74" s="376"/>
      <c r="N74" s="376"/>
      <c r="O74" s="376"/>
      <c r="P74" s="376"/>
      <c r="Q74" s="376"/>
      <c r="R74" s="376"/>
      <c r="S74" s="376"/>
      <c r="T74" s="376"/>
      <c r="U74" s="376"/>
      <c r="V74" s="376"/>
      <c r="W74" s="376"/>
      <c r="X74" s="376"/>
      <c r="Y74" s="376"/>
      <c r="Z74" s="376"/>
      <c r="AA74" s="376"/>
      <c r="AB74" s="376"/>
      <c r="AC74" s="376"/>
      <c r="AD74" s="376"/>
      <c r="AE74" s="376"/>
      <c r="AF74" s="376"/>
      <c r="AG74" s="376"/>
    </row>
    <row r="75" spans="1:33" s="49" customFormat="1" ht="52.8">
      <c r="A75" s="245" t="s">
        <v>363</v>
      </c>
      <c r="B75" s="246" t="s">
        <v>496</v>
      </c>
      <c r="C75" s="246" t="s">
        <v>498</v>
      </c>
      <c r="D75" s="246" t="s">
        <v>472</v>
      </c>
      <c r="E75" s="246" t="s">
        <v>459</v>
      </c>
      <c r="F75" s="376"/>
      <c r="G75" s="376"/>
      <c r="H75" s="376"/>
      <c r="I75" s="376"/>
      <c r="J75" s="376"/>
      <c r="K75" s="376"/>
      <c r="L75" s="376"/>
      <c r="M75" s="376"/>
      <c r="N75" s="376"/>
      <c r="O75" s="376"/>
      <c r="P75" s="376"/>
      <c r="Q75" s="376"/>
      <c r="R75" s="376"/>
      <c r="S75" s="376"/>
      <c r="T75" s="376"/>
      <c r="U75" s="376"/>
      <c r="V75" s="376"/>
      <c r="W75" s="376"/>
      <c r="X75" s="376"/>
      <c r="Y75" s="376"/>
      <c r="Z75" s="376"/>
      <c r="AA75" s="376"/>
      <c r="AB75" s="376"/>
      <c r="AC75" s="376"/>
      <c r="AD75" s="376"/>
      <c r="AE75" s="376"/>
      <c r="AF75" s="376"/>
      <c r="AG75" s="376"/>
    </row>
    <row r="76" spans="1:33" s="49" customFormat="1" ht="39.6">
      <c r="A76" s="245" t="s">
        <v>363</v>
      </c>
      <c r="B76" s="246" t="s">
        <v>496</v>
      </c>
      <c r="C76" s="246" t="s">
        <v>499</v>
      </c>
      <c r="D76" s="246" t="s">
        <v>472</v>
      </c>
      <c r="E76" s="246" t="s">
        <v>461</v>
      </c>
      <c r="F76" s="376"/>
      <c r="G76" s="376"/>
      <c r="H76" s="376"/>
      <c r="I76" s="376"/>
      <c r="J76" s="376"/>
      <c r="K76" s="376"/>
      <c r="L76" s="376"/>
      <c r="M76" s="376"/>
      <c r="N76" s="376"/>
      <c r="O76" s="376"/>
      <c r="P76" s="376"/>
      <c r="Q76" s="376"/>
      <c r="R76" s="376"/>
      <c r="S76" s="376"/>
      <c r="T76" s="376"/>
      <c r="U76" s="376"/>
      <c r="V76" s="376"/>
      <c r="W76" s="376"/>
      <c r="X76" s="376"/>
      <c r="Y76" s="376"/>
      <c r="Z76" s="376"/>
      <c r="AA76" s="376"/>
      <c r="AB76" s="376"/>
      <c r="AC76" s="376"/>
      <c r="AD76" s="376"/>
      <c r="AE76" s="376"/>
      <c r="AF76" s="376"/>
      <c r="AG76" s="376"/>
    </row>
    <row r="77" spans="1:33" s="49" customFormat="1" ht="26.4">
      <c r="A77" s="245" t="s">
        <v>363</v>
      </c>
      <c r="B77" s="246" t="s">
        <v>496</v>
      </c>
      <c r="C77" s="246" t="s">
        <v>500</v>
      </c>
      <c r="D77" s="246" t="s">
        <v>472</v>
      </c>
      <c r="E77" s="246" t="s">
        <v>463</v>
      </c>
      <c r="F77" s="376"/>
      <c r="G77" s="376"/>
      <c r="H77" s="376"/>
      <c r="I77" s="376"/>
      <c r="J77" s="376"/>
      <c r="K77" s="376"/>
      <c r="L77" s="376"/>
      <c r="M77" s="376"/>
      <c r="N77" s="376"/>
      <c r="O77" s="376"/>
      <c r="P77" s="376"/>
      <c r="Q77" s="376"/>
      <c r="R77" s="376"/>
      <c r="S77" s="376"/>
      <c r="T77" s="376"/>
      <c r="U77" s="376"/>
      <c r="V77" s="376"/>
      <c r="W77" s="376"/>
      <c r="X77" s="376"/>
      <c r="Y77" s="376"/>
      <c r="Z77" s="376"/>
      <c r="AA77" s="376"/>
      <c r="AB77" s="376"/>
      <c r="AC77" s="376"/>
      <c r="AD77" s="376"/>
      <c r="AE77" s="376"/>
      <c r="AF77" s="376"/>
      <c r="AG77" s="376"/>
    </row>
    <row r="78" spans="1:33" s="49" customFormat="1" ht="39.6">
      <c r="A78" s="245" t="s">
        <v>363</v>
      </c>
      <c r="B78" s="246" t="s">
        <v>496</v>
      </c>
      <c r="C78" s="246" t="s">
        <v>501</v>
      </c>
      <c r="D78" s="246" t="s">
        <v>472</v>
      </c>
      <c r="E78" s="246" t="s">
        <v>465</v>
      </c>
      <c r="F78" s="376"/>
      <c r="G78" s="376"/>
      <c r="H78" s="376"/>
      <c r="I78" s="376"/>
      <c r="J78" s="376"/>
      <c r="K78" s="376"/>
      <c r="L78" s="376"/>
      <c r="M78" s="376"/>
      <c r="N78" s="376"/>
      <c r="O78" s="376"/>
      <c r="P78" s="376"/>
      <c r="Q78" s="376"/>
      <c r="R78" s="376"/>
      <c r="S78" s="376"/>
      <c r="T78" s="376"/>
      <c r="U78" s="376"/>
      <c r="V78" s="376"/>
      <c r="W78" s="376"/>
      <c r="X78" s="376"/>
      <c r="Y78" s="376"/>
      <c r="Z78" s="376"/>
      <c r="AA78" s="376"/>
      <c r="AB78" s="376"/>
      <c r="AC78" s="376"/>
      <c r="AD78" s="376"/>
      <c r="AE78" s="376"/>
      <c r="AF78" s="376"/>
      <c r="AG78" s="376"/>
    </row>
    <row r="79" spans="1:33" s="49" customFormat="1" ht="26.4">
      <c r="A79" s="245" t="s">
        <v>363</v>
      </c>
      <c r="B79" s="246" t="s">
        <v>496</v>
      </c>
      <c r="C79" s="246" t="s">
        <v>502</v>
      </c>
      <c r="D79" s="246" t="s">
        <v>472</v>
      </c>
      <c r="E79" s="246" t="s">
        <v>467</v>
      </c>
      <c r="F79" s="376"/>
      <c r="G79" s="376"/>
      <c r="H79" s="376"/>
      <c r="I79" s="376"/>
      <c r="J79" s="376"/>
      <c r="K79" s="376"/>
      <c r="L79" s="376"/>
      <c r="M79" s="376"/>
      <c r="N79" s="376"/>
      <c r="O79" s="376"/>
      <c r="P79" s="376"/>
      <c r="Q79" s="376"/>
      <c r="R79" s="376"/>
      <c r="S79" s="376"/>
      <c r="T79" s="376"/>
      <c r="U79" s="376"/>
      <c r="V79" s="376"/>
      <c r="W79" s="376"/>
      <c r="X79" s="376"/>
      <c r="Y79" s="376"/>
      <c r="Z79" s="376"/>
      <c r="AA79" s="376"/>
      <c r="AB79" s="376"/>
      <c r="AC79" s="376"/>
      <c r="AD79" s="376"/>
      <c r="AE79" s="376"/>
      <c r="AF79" s="376"/>
      <c r="AG79" s="376"/>
    </row>
    <row r="80" spans="1:33" s="49" customFormat="1" ht="26.4">
      <c r="A80" s="245" t="s">
        <v>363</v>
      </c>
      <c r="B80" s="246" t="s">
        <v>496</v>
      </c>
      <c r="C80" s="246" t="s">
        <v>503</v>
      </c>
      <c r="D80" s="246" t="s">
        <v>472</v>
      </c>
      <c r="E80" s="246" t="s">
        <v>469</v>
      </c>
      <c r="F80" s="376"/>
      <c r="G80" s="376"/>
      <c r="H80" s="376"/>
      <c r="I80" s="376"/>
      <c r="J80" s="376"/>
      <c r="K80" s="376"/>
      <c r="L80" s="376"/>
      <c r="M80" s="376"/>
      <c r="N80" s="376"/>
      <c r="O80" s="376"/>
      <c r="P80" s="376"/>
      <c r="Q80" s="376"/>
      <c r="R80" s="376"/>
      <c r="S80" s="376"/>
      <c r="T80" s="376"/>
      <c r="U80" s="376"/>
      <c r="V80" s="376"/>
      <c r="W80" s="376"/>
      <c r="X80" s="376"/>
      <c r="Y80" s="376"/>
      <c r="Z80" s="376"/>
      <c r="AA80" s="376"/>
      <c r="AB80" s="376"/>
      <c r="AC80" s="376"/>
      <c r="AD80" s="376"/>
      <c r="AE80" s="376"/>
      <c r="AF80" s="376"/>
      <c r="AG80" s="376"/>
    </row>
    <row r="81" spans="1:33" s="49" customFormat="1" ht="105.6">
      <c r="A81" s="383" t="s">
        <v>356</v>
      </c>
      <c r="B81" s="369" t="s">
        <v>504</v>
      </c>
      <c r="C81" s="369" t="s">
        <v>358</v>
      </c>
      <c r="D81" s="369" t="s">
        <v>361</v>
      </c>
      <c r="E81" s="382" t="s">
        <v>505</v>
      </c>
      <c r="F81" s="376"/>
      <c r="G81" s="376"/>
      <c r="H81" s="376"/>
      <c r="I81" s="376"/>
      <c r="J81" s="376"/>
      <c r="K81" s="376"/>
      <c r="L81" s="376"/>
      <c r="M81" s="376"/>
      <c r="N81" s="376"/>
      <c r="O81" s="376"/>
      <c r="P81" s="376"/>
      <c r="Q81" s="376"/>
      <c r="R81" s="376"/>
      <c r="S81" s="376"/>
      <c r="T81" s="376"/>
      <c r="U81" s="376"/>
      <c r="V81" s="376"/>
      <c r="W81" s="376"/>
      <c r="X81" s="376"/>
      <c r="Y81" s="376"/>
      <c r="Z81" s="376"/>
      <c r="AA81" s="376"/>
      <c r="AB81" s="376"/>
      <c r="AC81" s="376"/>
      <c r="AD81" s="376"/>
      <c r="AE81" s="376"/>
      <c r="AF81" s="376"/>
      <c r="AG81" s="376"/>
    </row>
    <row r="82" spans="1:33" s="49" customFormat="1" ht="39.6">
      <c r="A82" s="380" t="s">
        <v>356</v>
      </c>
      <c r="B82" s="381" t="s">
        <v>506</v>
      </c>
      <c r="C82" s="381" t="s">
        <v>506</v>
      </c>
      <c r="D82" s="381" t="s">
        <v>361</v>
      </c>
      <c r="E82" s="384" t="s">
        <v>507</v>
      </c>
      <c r="F82" s="376"/>
      <c r="G82" s="376"/>
      <c r="H82" s="376"/>
      <c r="I82" s="376"/>
      <c r="J82" s="376"/>
      <c r="K82" s="376"/>
      <c r="L82" s="376"/>
      <c r="M82" s="376"/>
      <c r="N82" s="376"/>
      <c r="O82" s="376"/>
      <c r="P82" s="376"/>
      <c r="Q82" s="376"/>
      <c r="R82" s="376"/>
      <c r="S82" s="376"/>
      <c r="T82" s="376"/>
      <c r="U82" s="376"/>
      <c r="V82" s="376"/>
      <c r="W82" s="376"/>
      <c r="X82" s="376"/>
      <c r="Y82" s="376"/>
      <c r="Z82" s="376"/>
      <c r="AA82" s="376"/>
      <c r="AB82" s="376"/>
      <c r="AC82" s="376"/>
      <c r="AD82" s="376"/>
      <c r="AE82" s="376"/>
      <c r="AF82" s="376"/>
      <c r="AG82" s="376"/>
    </row>
    <row r="83" spans="1:33" s="49" customFormat="1" ht="92.4">
      <c r="A83" s="374" t="s">
        <v>356</v>
      </c>
      <c r="B83" s="370" t="s">
        <v>508</v>
      </c>
      <c r="C83" s="370" t="s">
        <v>508</v>
      </c>
      <c r="D83" s="370" t="s">
        <v>448</v>
      </c>
      <c r="E83" s="729" t="s">
        <v>1547</v>
      </c>
      <c r="F83" s="376"/>
      <c r="G83" s="376"/>
      <c r="H83" s="376"/>
      <c r="I83" s="376"/>
      <c r="J83" s="376"/>
      <c r="K83" s="376"/>
      <c r="L83" s="376"/>
      <c r="M83" s="376"/>
      <c r="N83" s="376"/>
      <c r="O83" s="376"/>
      <c r="P83" s="376"/>
      <c r="Q83" s="376"/>
      <c r="R83" s="376"/>
      <c r="S83" s="376"/>
      <c r="T83" s="376"/>
      <c r="U83" s="376"/>
      <c r="V83" s="376"/>
      <c r="W83" s="376"/>
      <c r="X83" s="376"/>
      <c r="Y83" s="376"/>
      <c r="Z83" s="376"/>
      <c r="AA83" s="376"/>
      <c r="AB83" s="376"/>
      <c r="AC83" s="376"/>
      <c r="AD83" s="376"/>
      <c r="AE83" s="376"/>
      <c r="AF83" s="376"/>
      <c r="AG83" s="376"/>
    </row>
    <row r="84" spans="1:33" s="49" customFormat="1" ht="80.25" customHeight="1">
      <c r="A84" s="374" t="s">
        <v>356</v>
      </c>
      <c r="B84" s="370" t="s">
        <v>509</v>
      </c>
      <c r="C84" s="370" t="s">
        <v>509</v>
      </c>
      <c r="D84" s="370" t="s">
        <v>510</v>
      </c>
      <c r="E84" s="375" t="s">
        <v>511</v>
      </c>
      <c r="F84" s="376"/>
      <c r="G84" s="376"/>
      <c r="H84" s="376"/>
      <c r="I84" s="376"/>
      <c r="J84" s="376"/>
      <c r="K84" s="376"/>
      <c r="L84" s="376"/>
      <c r="M84" s="376"/>
      <c r="N84" s="376"/>
      <c r="O84" s="376"/>
      <c r="P84" s="376"/>
      <c r="Q84" s="376"/>
      <c r="R84" s="376"/>
      <c r="S84" s="376"/>
      <c r="T84" s="376"/>
      <c r="U84" s="376"/>
      <c r="V84" s="376"/>
      <c r="W84" s="376"/>
      <c r="X84" s="376"/>
      <c r="Y84" s="376"/>
      <c r="Z84" s="376"/>
      <c r="AA84" s="376"/>
      <c r="AB84" s="376"/>
      <c r="AC84" s="376"/>
      <c r="AD84" s="376"/>
      <c r="AE84" s="376"/>
      <c r="AF84" s="376"/>
      <c r="AG84" s="376"/>
    </row>
    <row r="85" spans="1:33" s="49" customFormat="1" ht="43.5" customHeight="1">
      <c r="A85" s="245" t="s">
        <v>363</v>
      </c>
      <c r="B85" s="246" t="s">
        <v>509</v>
      </c>
      <c r="C85" s="246" t="s">
        <v>512</v>
      </c>
      <c r="D85" s="246" t="s">
        <v>510</v>
      </c>
      <c r="E85" s="379" t="s">
        <v>513</v>
      </c>
      <c r="F85" s="376"/>
      <c r="G85" s="376"/>
      <c r="H85" s="376"/>
      <c r="I85" s="376"/>
      <c r="J85" s="376"/>
      <c r="K85" s="376"/>
      <c r="L85" s="376"/>
      <c r="M85" s="376"/>
      <c r="N85" s="376"/>
      <c r="O85" s="376"/>
      <c r="P85" s="376"/>
      <c r="Q85" s="376"/>
      <c r="R85" s="376"/>
      <c r="S85" s="376"/>
      <c r="T85" s="376"/>
      <c r="U85" s="376"/>
      <c r="V85" s="376"/>
      <c r="W85" s="376"/>
      <c r="X85" s="376"/>
      <c r="Y85" s="376"/>
      <c r="Z85" s="376"/>
      <c r="AA85" s="376"/>
      <c r="AB85" s="376"/>
      <c r="AC85" s="376"/>
      <c r="AD85" s="376"/>
      <c r="AE85" s="376"/>
      <c r="AF85" s="376"/>
      <c r="AG85" s="376"/>
    </row>
    <row r="86" spans="1:33" s="49" customFormat="1" ht="52.8">
      <c r="A86" s="245" t="s">
        <v>363</v>
      </c>
      <c r="B86" s="246" t="s">
        <v>509</v>
      </c>
      <c r="C86" s="246" t="s">
        <v>514</v>
      </c>
      <c r="D86" s="246" t="s">
        <v>510</v>
      </c>
      <c r="E86" s="379" t="s">
        <v>515</v>
      </c>
      <c r="F86" s="376"/>
      <c r="G86" s="376"/>
      <c r="H86" s="376"/>
      <c r="I86" s="376"/>
      <c r="J86" s="376"/>
      <c r="K86" s="376"/>
      <c r="L86" s="376"/>
      <c r="M86" s="376"/>
      <c r="N86" s="376"/>
      <c r="O86" s="376"/>
      <c r="P86" s="376"/>
      <c r="Q86" s="376"/>
      <c r="R86" s="376"/>
      <c r="S86" s="376"/>
      <c r="T86" s="376"/>
      <c r="U86" s="376"/>
      <c r="V86" s="376"/>
      <c r="W86" s="376"/>
      <c r="X86" s="376"/>
      <c r="Y86" s="376"/>
      <c r="Z86" s="376"/>
      <c r="AA86" s="376"/>
      <c r="AB86" s="376"/>
      <c r="AC86" s="376"/>
      <c r="AD86" s="376"/>
      <c r="AE86" s="376"/>
      <c r="AF86" s="376"/>
      <c r="AG86" s="376"/>
    </row>
    <row r="87" spans="1:33" s="49" customFormat="1" ht="52.8">
      <c r="A87" s="245" t="s">
        <v>363</v>
      </c>
      <c r="B87" s="246" t="s">
        <v>509</v>
      </c>
      <c r="C87" s="246" t="s">
        <v>516</v>
      </c>
      <c r="D87" s="246" t="s">
        <v>510</v>
      </c>
      <c r="E87" s="379" t="s">
        <v>517</v>
      </c>
      <c r="F87" s="376"/>
      <c r="G87" s="376"/>
      <c r="H87" s="376"/>
      <c r="I87" s="376"/>
      <c r="J87" s="376"/>
      <c r="K87" s="376"/>
      <c r="L87" s="376"/>
      <c r="M87" s="376"/>
      <c r="N87" s="376"/>
      <c r="O87" s="376"/>
      <c r="P87" s="376"/>
      <c r="Q87" s="376"/>
      <c r="R87" s="376"/>
      <c r="S87" s="376"/>
      <c r="T87" s="376"/>
      <c r="U87" s="376"/>
      <c r="V87" s="376"/>
      <c r="W87" s="376"/>
      <c r="X87" s="376"/>
      <c r="Y87" s="376"/>
      <c r="Z87" s="376"/>
      <c r="AA87" s="376"/>
      <c r="AB87" s="376"/>
      <c r="AC87" s="376"/>
      <c r="AD87" s="376"/>
      <c r="AE87" s="376"/>
      <c r="AF87" s="376"/>
      <c r="AG87" s="376"/>
    </row>
    <row r="88" spans="1:33" s="49" customFormat="1" ht="39.6">
      <c r="A88" s="245" t="s">
        <v>363</v>
      </c>
      <c r="B88" s="246" t="s">
        <v>509</v>
      </c>
      <c r="C88" s="246" t="s">
        <v>518</v>
      </c>
      <c r="D88" s="246" t="s">
        <v>510</v>
      </c>
      <c r="E88" s="379" t="s">
        <v>519</v>
      </c>
      <c r="F88" s="376"/>
      <c r="G88" s="376"/>
      <c r="H88" s="376"/>
      <c r="I88" s="376"/>
      <c r="J88" s="376"/>
      <c r="K88" s="376"/>
      <c r="L88" s="376"/>
      <c r="M88" s="376"/>
      <c r="N88" s="376"/>
      <c r="O88" s="376"/>
      <c r="P88" s="376"/>
      <c r="Q88" s="376"/>
      <c r="R88" s="376"/>
      <c r="S88" s="376"/>
      <c r="T88" s="376"/>
      <c r="U88" s="376"/>
      <c r="V88" s="376"/>
      <c r="W88" s="376"/>
      <c r="X88" s="376"/>
      <c r="Y88" s="376"/>
      <c r="Z88" s="376"/>
      <c r="AA88" s="376"/>
      <c r="AB88" s="376"/>
      <c r="AC88" s="376"/>
      <c r="AD88" s="376"/>
      <c r="AE88" s="376"/>
      <c r="AF88" s="376"/>
      <c r="AG88" s="376"/>
    </row>
    <row r="89" spans="1:33" s="49" customFormat="1" ht="39.6">
      <c r="A89" s="245" t="s">
        <v>363</v>
      </c>
      <c r="B89" s="246" t="s">
        <v>509</v>
      </c>
      <c r="C89" s="246" t="s">
        <v>520</v>
      </c>
      <c r="D89" s="246" t="s">
        <v>510</v>
      </c>
      <c r="E89" s="379" t="s">
        <v>521</v>
      </c>
      <c r="F89" s="376"/>
      <c r="G89" s="376"/>
      <c r="H89" s="376"/>
      <c r="I89" s="376"/>
      <c r="J89" s="376"/>
      <c r="K89" s="376"/>
      <c r="L89" s="376"/>
      <c r="M89" s="376"/>
      <c r="N89" s="376"/>
      <c r="O89" s="376"/>
      <c r="P89" s="376"/>
      <c r="Q89" s="376"/>
      <c r="R89" s="376"/>
      <c r="S89" s="376"/>
      <c r="T89" s="376"/>
      <c r="U89" s="376"/>
      <c r="V89" s="376"/>
      <c r="W89" s="376"/>
      <c r="X89" s="376"/>
      <c r="Y89" s="376"/>
      <c r="Z89" s="376"/>
      <c r="AA89" s="376"/>
      <c r="AB89" s="376"/>
      <c r="AC89" s="376"/>
      <c r="AD89" s="376"/>
      <c r="AE89" s="376"/>
      <c r="AF89" s="376"/>
      <c r="AG89" s="376"/>
    </row>
    <row r="90" spans="1:33" s="49" customFormat="1" ht="39.6">
      <c r="A90" s="245" t="s">
        <v>363</v>
      </c>
      <c r="B90" s="246" t="s">
        <v>509</v>
      </c>
      <c r="C90" s="246" t="s">
        <v>522</v>
      </c>
      <c r="D90" s="246" t="s">
        <v>510</v>
      </c>
      <c r="E90" s="379" t="s">
        <v>523</v>
      </c>
      <c r="F90" s="376"/>
      <c r="G90" s="376"/>
      <c r="H90" s="376"/>
      <c r="I90" s="376"/>
      <c r="J90" s="376"/>
      <c r="K90" s="376"/>
      <c r="L90" s="376"/>
      <c r="M90" s="376"/>
      <c r="N90" s="376"/>
      <c r="O90" s="376"/>
      <c r="P90" s="376"/>
      <c r="Q90" s="376"/>
      <c r="R90" s="376"/>
      <c r="S90" s="376"/>
      <c r="T90" s="376"/>
      <c r="U90" s="376"/>
      <c r="V90" s="376"/>
      <c r="W90" s="376"/>
      <c r="X90" s="376"/>
      <c r="Y90" s="376"/>
      <c r="Z90" s="376"/>
      <c r="AA90" s="376"/>
      <c r="AB90" s="376"/>
      <c r="AC90" s="376"/>
      <c r="AD90" s="376"/>
      <c r="AE90" s="376"/>
      <c r="AF90" s="376"/>
      <c r="AG90" s="376"/>
    </row>
    <row r="91" spans="1:33" s="49" customFormat="1" ht="79.2">
      <c r="A91" s="374" t="s">
        <v>356</v>
      </c>
      <c r="B91" s="370" t="s">
        <v>524</v>
      </c>
      <c r="C91" s="370" t="s">
        <v>524</v>
      </c>
      <c r="D91" s="370" t="s">
        <v>448</v>
      </c>
      <c r="E91" s="375" t="s">
        <v>525</v>
      </c>
      <c r="F91" s="376"/>
      <c r="G91" s="376"/>
      <c r="H91" s="376"/>
      <c r="I91" s="376"/>
      <c r="J91" s="376"/>
      <c r="K91" s="376"/>
      <c r="L91" s="376"/>
      <c r="M91" s="376"/>
      <c r="N91" s="376"/>
      <c r="O91" s="376"/>
      <c r="P91" s="376"/>
      <c r="Q91" s="376"/>
      <c r="R91" s="376"/>
      <c r="S91" s="376"/>
      <c r="T91" s="376"/>
      <c r="U91" s="376"/>
      <c r="V91" s="376"/>
      <c r="W91" s="376"/>
      <c r="X91" s="376"/>
      <c r="Y91" s="376"/>
      <c r="Z91" s="376"/>
      <c r="AA91" s="376"/>
      <c r="AB91" s="376"/>
      <c r="AC91" s="376"/>
      <c r="AD91" s="376"/>
      <c r="AE91" s="376"/>
      <c r="AF91" s="376"/>
      <c r="AG91" s="376"/>
    </row>
    <row r="92" spans="1:33" ht="66">
      <c r="A92" s="374" t="s">
        <v>356</v>
      </c>
      <c r="B92" s="370" t="s">
        <v>526</v>
      </c>
      <c r="C92" s="370" t="s">
        <v>526</v>
      </c>
      <c r="D92" s="370" t="s">
        <v>527</v>
      </c>
      <c r="E92" s="375" t="s">
        <v>528</v>
      </c>
      <c r="F92" s="376"/>
      <c r="G92" s="376"/>
      <c r="H92" s="376"/>
      <c r="I92" s="376"/>
      <c r="J92" s="376"/>
      <c r="K92" s="376"/>
      <c r="L92" s="376"/>
      <c r="M92" s="376"/>
      <c r="N92" s="376"/>
      <c r="O92" s="376"/>
      <c r="P92" s="376"/>
      <c r="Q92" s="376"/>
      <c r="R92" s="376"/>
      <c r="S92" s="376"/>
      <c r="T92" s="376"/>
      <c r="U92" s="376"/>
      <c r="V92" s="376"/>
      <c r="W92" s="376"/>
      <c r="X92" s="376"/>
      <c r="Y92" s="376"/>
      <c r="Z92" s="376"/>
      <c r="AA92" s="376"/>
      <c r="AB92" s="376"/>
      <c r="AC92" s="376"/>
      <c r="AD92" s="376"/>
      <c r="AE92" s="376"/>
      <c r="AF92" s="376"/>
      <c r="AG92" s="376"/>
    </row>
    <row r="93" spans="1:33" s="49" customFormat="1" ht="26.4">
      <c r="A93" s="245" t="s">
        <v>363</v>
      </c>
      <c r="B93" s="246" t="s">
        <v>526</v>
      </c>
      <c r="C93" s="246" t="s">
        <v>529</v>
      </c>
      <c r="D93" s="246" t="s">
        <v>527</v>
      </c>
      <c r="E93" s="385" t="s">
        <v>530</v>
      </c>
      <c r="F93" s="376"/>
      <c r="G93" s="376"/>
      <c r="H93" s="376"/>
      <c r="I93" s="376"/>
      <c r="J93" s="376"/>
      <c r="K93" s="376"/>
      <c r="L93" s="376"/>
      <c r="M93" s="376"/>
      <c r="N93" s="376"/>
      <c r="O93" s="376"/>
      <c r="P93" s="376"/>
      <c r="Q93" s="376"/>
      <c r="R93" s="376"/>
      <c r="S93" s="376"/>
      <c r="T93" s="376"/>
      <c r="U93" s="376"/>
      <c r="V93" s="376"/>
      <c r="W93" s="376"/>
      <c r="X93" s="376"/>
      <c r="Y93" s="376"/>
      <c r="Z93" s="376"/>
      <c r="AA93" s="376"/>
      <c r="AB93" s="376"/>
      <c r="AC93" s="376"/>
      <c r="AD93" s="376"/>
      <c r="AE93" s="376"/>
      <c r="AF93" s="376"/>
      <c r="AG93" s="376"/>
    </row>
    <row r="94" spans="1:33" s="49" customFormat="1" ht="26.4">
      <c r="A94" s="245" t="s">
        <v>363</v>
      </c>
      <c r="B94" s="246" t="s">
        <v>526</v>
      </c>
      <c r="C94" s="246" t="s">
        <v>531</v>
      </c>
      <c r="D94" s="246" t="s">
        <v>527</v>
      </c>
      <c r="E94" s="246" t="s">
        <v>532</v>
      </c>
      <c r="F94" s="376"/>
      <c r="G94" s="376"/>
      <c r="H94" s="376"/>
      <c r="I94" s="376"/>
      <c r="J94" s="376"/>
      <c r="K94" s="376"/>
      <c r="L94" s="376"/>
      <c r="M94" s="376"/>
      <c r="N94" s="376"/>
      <c r="O94" s="376"/>
      <c r="P94" s="376"/>
      <c r="Q94" s="376"/>
      <c r="R94" s="376"/>
      <c r="S94" s="376"/>
      <c r="T94" s="376"/>
      <c r="U94" s="376"/>
      <c r="V94" s="376"/>
      <c r="W94" s="376"/>
      <c r="X94" s="376"/>
      <c r="Y94" s="376"/>
      <c r="Z94" s="376"/>
      <c r="AA94" s="376"/>
      <c r="AB94" s="376"/>
      <c r="AC94" s="376"/>
      <c r="AD94" s="376"/>
      <c r="AE94" s="376"/>
      <c r="AF94" s="376"/>
      <c r="AG94" s="376"/>
    </row>
    <row r="95" spans="1:33" s="49" customFormat="1" ht="26.4">
      <c r="A95" s="245" t="s">
        <v>363</v>
      </c>
      <c r="B95" s="246" t="s">
        <v>526</v>
      </c>
      <c r="C95" s="246" t="s">
        <v>533</v>
      </c>
      <c r="D95" s="246" t="s">
        <v>527</v>
      </c>
      <c r="E95" s="246" t="s">
        <v>534</v>
      </c>
      <c r="F95" s="376"/>
      <c r="G95" s="376"/>
      <c r="H95" s="376"/>
      <c r="I95" s="376"/>
      <c r="J95" s="376"/>
      <c r="K95" s="376"/>
      <c r="L95" s="376"/>
      <c r="M95" s="376"/>
      <c r="N95" s="376"/>
      <c r="O95" s="376"/>
      <c r="P95" s="376"/>
      <c r="Q95" s="376"/>
      <c r="R95" s="376"/>
      <c r="S95" s="376"/>
      <c r="T95" s="376"/>
      <c r="U95" s="376"/>
      <c r="V95" s="376"/>
      <c r="W95" s="376"/>
      <c r="X95" s="376"/>
      <c r="Y95" s="376"/>
      <c r="Z95" s="376"/>
      <c r="AA95" s="376"/>
      <c r="AB95" s="376"/>
      <c r="AC95" s="376"/>
      <c r="AD95" s="376"/>
      <c r="AE95" s="376"/>
      <c r="AF95" s="376"/>
      <c r="AG95" s="376"/>
    </row>
    <row r="96" spans="1:33" s="49" customFormat="1">
      <c r="A96" s="245" t="s">
        <v>363</v>
      </c>
      <c r="B96" s="246" t="s">
        <v>526</v>
      </c>
      <c r="C96" s="246" t="s">
        <v>535</v>
      </c>
      <c r="D96" s="246" t="s">
        <v>527</v>
      </c>
      <c r="E96" s="246" t="s">
        <v>536</v>
      </c>
      <c r="F96" s="376"/>
      <c r="G96" s="376"/>
      <c r="H96" s="376"/>
      <c r="I96" s="376"/>
      <c r="J96" s="376"/>
      <c r="K96" s="376"/>
      <c r="L96" s="376"/>
      <c r="M96" s="376"/>
      <c r="N96" s="376"/>
      <c r="O96" s="376"/>
      <c r="P96" s="376"/>
      <c r="Q96" s="376"/>
      <c r="R96" s="376"/>
      <c r="S96" s="376"/>
      <c r="T96" s="376"/>
      <c r="U96" s="376"/>
      <c r="V96" s="376"/>
      <c r="W96" s="376"/>
      <c r="X96" s="376"/>
      <c r="Y96" s="376"/>
      <c r="Z96" s="376"/>
      <c r="AA96" s="376"/>
      <c r="AB96" s="376"/>
      <c r="AC96" s="376"/>
      <c r="AD96" s="376"/>
      <c r="AE96" s="376"/>
      <c r="AF96" s="376"/>
      <c r="AG96" s="376"/>
    </row>
    <row r="97" spans="1:33" s="49" customFormat="1" ht="26.4">
      <c r="A97" s="245" t="s">
        <v>363</v>
      </c>
      <c r="B97" s="246" t="s">
        <v>526</v>
      </c>
      <c r="C97" s="246" t="s">
        <v>537</v>
      </c>
      <c r="D97" s="246" t="s">
        <v>527</v>
      </c>
      <c r="E97" s="246" t="s">
        <v>538</v>
      </c>
      <c r="F97" s="376"/>
      <c r="G97" s="376"/>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row>
    <row r="98" spans="1:33" s="49" customFormat="1" ht="52.8">
      <c r="A98" s="245" t="s">
        <v>363</v>
      </c>
      <c r="B98" s="246" t="s">
        <v>526</v>
      </c>
      <c r="C98" s="246" t="s">
        <v>539</v>
      </c>
      <c r="D98" s="246" t="s">
        <v>527</v>
      </c>
      <c r="E98" s="246" t="s">
        <v>540</v>
      </c>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6"/>
      <c r="AG98" s="376"/>
    </row>
    <row r="99" spans="1:33" s="49" customFormat="1" ht="26.4">
      <c r="A99" s="245" t="s">
        <v>363</v>
      </c>
      <c r="B99" s="246" t="s">
        <v>526</v>
      </c>
      <c r="C99" s="246" t="s">
        <v>541</v>
      </c>
      <c r="D99" s="246" t="s">
        <v>527</v>
      </c>
      <c r="E99" s="246" t="s">
        <v>542</v>
      </c>
      <c r="F99" s="376"/>
      <c r="G99" s="376"/>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row>
    <row r="100" spans="1:33" s="49" customFormat="1" ht="26.4">
      <c r="A100" s="245" t="s">
        <v>363</v>
      </c>
      <c r="B100" s="246" t="s">
        <v>526</v>
      </c>
      <c r="C100" s="246" t="s">
        <v>543</v>
      </c>
      <c r="D100" s="246" t="s">
        <v>527</v>
      </c>
      <c r="E100" s="246" t="s">
        <v>544</v>
      </c>
      <c r="F100" s="376"/>
      <c r="G100" s="376"/>
      <c r="H100" s="376"/>
      <c r="I100" s="376"/>
      <c r="J100" s="376"/>
      <c r="K100" s="376"/>
      <c r="L100" s="376"/>
      <c r="M100" s="376"/>
      <c r="N100" s="376"/>
      <c r="O100" s="376"/>
      <c r="P100" s="376"/>
      <c r="Q100" s="376"/>
      <c r="R100" s="376"/>
      <c r="S100" s="376"/>
      <c r="T100" s="376"/>
      <c r="U100" s="376"/>
      <c r="V100" s="376"/>
      <c r="W100" s="376"/>
      <c r="X100" s="376"/>
      <c r="Y100" s="376"/>
      <c r="Z100" s="376"/>
      <c r="AA100" s="376"/>
      <c r="AB100" s="376"/>
      <c r="AC100" s="376"/>
      <c r="AD100" s="376"/>
      <c r="AE100" s="376"/>
      <c r="AF100" s="376"/>
      <c r="AG100" s="376"/>
    </row>
    <row r="101" spans="1:33" s="49" customFormat="1" ht="26.4">
      <c r="A101" s="245" t="s">
        <v>363</v>
      </c>
      <c r="B101" s="246" t="s">
        <v>526</v>
      </c>
      <c r="C101" s="246" t="s">
        <v>545</v>
      </c>
      <c r="D101" s="246" t="s">
        <v>527</v>
      </c>
      <c r="E101" s="246" t="s">
        <v>546</v>
      </c>
      <c r="F101" s="376"/>
      <c r="G101" s="376"/>
      <c r="H101" s="376"/>
      <c r="I101" s="376"/>
      <c r="J101" s="376"/>
      <c r="K101" s="376"/>
      <c r="L101" s="376"/>
      <c r="M101" s="376"/>
      <c r="N101" s="376"/>
      <c r="O101" s="376"/>
      <c r="P101" s="376"/>
      <c r="Q101" s="376"/>
      <c r="R101" s="376"/>
      <c r="S101" s="376"/>
      <c r="T101" s="376"/>
      <c r="U101" s="376"/>
      <c r="V101" s="376"/>
      <c r="W101" s="376"/>
      <c r="X101" s="376"/>
      <c r="Y101" s="376"/>
      <c r="Z101" s="376"/>
      <c r="AA101" s="376"/>
      <c r="AB101" s="376"/>
      <c r="AC101" s="376"/>
      <c r="AD101" s="376"/>
      <c r="AE101" s="376"/>
      <c r="AF101" s="376"/>
      <c r="AG101" s="376"/>
    </row>
    <row r="102" spans="1:33" s="49" customFormat="1" ht="26.4">
      <c r="A102" s="245" t="s">
        <v>363</v>
      </c>
      <c r="B102" s="246" t="s">
        <v>526</v>
      </c>
      <c r="C102" s="246" t="s">
        <v>547</v>
      </c>
      <c r="D102" s="246" t="s">
        <v>527</v>
      </c>
      <c r="E102" s="246" t="s">
        <v>548</v>
      </c>
      <c r="F102" s="376"/>
      <c r="G102" s="376"/>
      <c r="H102" s="376"/>
      <c r="I102" s="376"/>
      <c r="J102" s="376"/>
      <c r="K102" s="376"/>
      <c r="L102" s="376"/>
      <c r="M102" s="376"/>
      <c r="N102" s="376"/>
      <c r="O102" s="376"/>
      <c r="P102" s="376"/>
      <c r="Q102" s="376"/>
      <c r="R102" s="376"/>
      <c r="S102" s="376"/>
      <c r="T102" s="376"/>
      <c r="U102" s="376"/>
      <c r="V102" s="376"/>
      <c r="W102" s="376"/>
      <c r="X102" s="376"/>
      <c r="Y102" s="376"/>
      <c r="Z102" s="376"/>
      <c r="AA102" s="376"/>
      <c r="AB102" s="376"/>
      <c r="AC102" s="376"/>
      <c r="AD102" s="376"/>
      <c r="AE102" s="376"/>
      <c r="AF102" s="376"/>
      <c r="AG102" s="376"/>
    </row>
    <row r="103" spans="1:33" s="49" customFormat="1" ht="26.4">
      <c r="A103" s="245" t="s">
        <v>363</v>
      </c>
      <c r="B103" s="246" t="s">
        <v>526</v>
      </c>
      <c r="C103" s="246" t="s">
        <v>549</v>
      </c>
      <c r="D103" s="246" t="s">
        <v>527</v>
      </c>
      <c r="E103" s="246" t="s">
        <v>550</v>
      </c>
      <c r="F103" s="376"/>
      <c r="G103" s="376"/>
      <c r="H103" s="376"/>
      <c r="I103" s="376"/>
      <c r="J103" s="376"/>
      <c r="K103" s="376"/>
      <c r="L103" s="376"/>
      <c r="M103" s="376"/>
      <c r="N103" s="376"/>
      <c r="O103" s="376"/>
      <c r="P103" s="376"/>
      <c r="Q103" s="376"/>
      <c r="R103" s="376"/>
      <c r="S103" s="376"/>
      <c r="T103" s="376"/>
      <c r="U103" s="376"/>
      <c r="V103" s="376"/>
      <c r="W103" s="376"/>
      <c r="X103" s="376"/>
      <c r="Y103" s="376"/>
      <c r="Z103" s="376"/>
      <c r="AA103" s="376"/>
      <c r="AB103" s="376"/>
      <c r="AC103" s="376"/>
      <c r="AD103" s="376"/>
      <c r="AE103" s="376"/>
      <c r="AF103" s="376"/>
      <c r="AG103" s="376"/>
    </row>
    <row r="104" spans="1:33" s="49" customFormat="1" ht="26.4">
      <c r="A104" s="245" t="s">
        <v>363</v>
      </c>
      <c r="B104" s="246" t="s">
        <v>526</v>
      </c>
      <c r="C104" s="246" t="s">
        <v>551</v>
      </c>
      <c r="D104" s="246" t="s">
        <v>527</v>
      </c>
      <c r="E104" s="246" t="s">
        <v>552</v>
      </c>
      <c r="F104" s="376"/>
      <c r="G104" s="376"/>
      <c r="H104" s="376"/>
      <c r="I104" s="376"/>
      <c r="J104" s="376"/>
      <c r="K104" s="376"/>
      <c r="L104" s="376"/>
      <c r="M104" s="376"/>
      <c r="N104" s="376"/>
      <c r="O104" s="376"/>
      <c r="P104" s="376"/>
      <c r="Q104" s="376"/>
      <c r="R104" s="376"/>
      <c r="S104" s="376"/>
      <c r="T104" s="376"/>
      <c r="U104" s="376"/>
      <c r="V104" s="376"/>
      <c r="W104" s="376"/>
      <c r="X104" s="376"/>
      <c r="Y104" s="376"/>
      <c r="Z104" s="376"/>
      <c r="AA104" s="376"/>
      <c r="AB104" s="376"/>
      <c r="AC104" s="376"/>
      <c r="AD104" s="376"/>
      <c r="AE104" s="376"/>
      <c r="AF104" s="376"/>
      <c r="AG104" s="376"/>
    </row>
    <row r="105" spans="1:33" s="49" customFormat="1" ht="52.8">
      <c r="A105" s="245" t="s">
        <v>363</v>
      </c>
      <c r="B105" s="246" t="s">
        <v>526</v>
      </c>
      <c r="C105" s="246" t="s">
        <v>553</v>
      </c>
      <c r="D105" s="246" t="s">
        <v>527</v>
      </c>
      <c r="E105" s="246" t="s">
        <v>554</v>
      </c>
      <c r="F105" s="376"/>
      <c r="G105" s="376"/>
      <c r="H105" s="376"/>
      <c r="I105" s="376"/>
      <c r="J105" s="376"/>
      <c r="K105" s="376"/>
      <c r="L105" s="376"/>
      <c r="M105" s="376"/>
      <c r="N105" s="376"/>
      <c r="O105" s="376"/>
      <c r="P105" s="376"/>
      <c r="Q105" s="376"/>
      <c r="R105" s="376"/>
      <c r="S105" s="376"/>
      <c r="T105" s="376"/>
      <c r="U105" s="376"/>
      <c r="V105" s="376"/>
      <c r="W105" s="376"/>
      <c r="X105" s="376"/>
      <c r="Y105" s="376"/>
      <c r="Z105" s="376"/>
      <c r="AA105" s="376"/>
      <c r="AB105" s="376"/>
      <c r="AC105" s="376"/>
      <c r="AD105" s="376"/>
      <c r="AE105" s="376"/>
      <c r="AF105" s="376"/>
      <c r="AG105" s="376"/>
    </row>
    <row r="106" spans="1:33" s="49" customFormat="1" ht="26.4">
      <c r="A106" s="245" t="s">
        <v>363</v>
      </c>
      <c r="B106" s="246" t="s">
        <v>526</v>
      </c>
      <c r="C106" s="246" t="s">
        <v>555</v>
      </c>
      <c r="D106" s="246" t="s">
        <v>527</v>
      </c>
      <c r="E106" s="246" t="s">
        <v>556</v>
      </c>
      <c r="F106" s="376"/>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c r="AE106" s="376"/>
      <c r="AF106" s="376"/>
      <c r="AG106" s="376"/>
    </row>
    <row r="107" spans="1:33" s="49" customFormat="1" ht="26.4">
      <c r="A107" s="380" t="s">
        <v>356</v>
      </c>
      <c r="B107" s="381" t="s">
        <v>557</v>
      </c>
      <c r="C107" s="381" t="s">
        <v>557</v>
      </c>
      <c r="D107" s="381" t="s">
        <v>558</v>
      </c>
      <c r="E107" s="381" t="s">
        <v>559</v>
      </c>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376"/>
      <c r="AG107" s="376"/>
    </row>
    <row r="108" spans="1:33" s="49" customFormat="1" ht="26.4">
      <c r="A108" s="245" t="s">
        <v>363</v>
      </c>
      <c r="B108" s="246" t="s">
        <v>557</v>
      </c>
      <c r="C108" s="246" t="s">
        <v>560</v>
      </c>
      <c r="D108" s="246" t="s">
        <v>558</v>
      </c>
      <c r="E108" s="385" t="s">
        <v>530</v>
      </c>
      <c r="F108" s="376"/>
      <c r="G108" s="376"/>
      <c r="H108" s="376"/>
      <c r="I108" s="376"/>
      <c r="J108" s="376"/>
      <c r="K108" s="376"/>
      <c r="L108" s="376"/>
      <c r="M108" s="376"/>
      <c r="N108" s="376"/>
      <c r="O108" s="376"/>
      <c r="P108" s="376"/>
      <c r="Q108" s="376"/>
      <c r="R108" s="376"/>
      <c r="S108" s="376"/>
      <c r="T108" s="376"/>
      <c r="U108" s="376"/>
      <c r="V108" s="376"/>
      <c r="W108" s="376"/>
      <c r="X108" s="376"/>
      <c r="Y108" s="376"/>
      <c r="Z108" s="376"/>
      <c r="AA108" s="376"/>
      <c r="AB108" s="376"/>
      <c r="AC108" s="376"/>
      <c r="AD108" s="376"/>
      <c r="AE108" s="376"/>
      <c r="AF108" s="376"/>
      <c r="AG108" s="376"/>
    </row>
    <row r="109" spans="1:33" s="49" customFormat="1" ht="26.4">
      <c r="A109" s="245" t="s">
        <v>363</v>
      </c>
      <c r="B109" s="246" t="s">
        <v>557</v>
      </c>
      <c r="C109" s="246" t="s">
        <v>561</v>
      </c>
      <c r="D109" s="246" t="s">
        <v>558</v>
      </c>
      <c r="E109" s="246" t="s">
        <v>532</v>
      </c>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row>
    <row r="110" spans="1:33" s="49" customFormat="1" ht="26.4">
      <c r="A110" s="245" t="s">
        <v>363</v>
      </c>
      <c r="B110" s="246" t="s">
        <v>557</v>
      </c>
      <c r="C110" s="246" t="s">
        <v>562</v>
      </c>
      <c r="D110" s="246" t="s">
        <v>558</v>
      </c>
      <c r="E110" s="246" t="s">
        <v>534</v>
      </c>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row>
    <row r="111" spans="1:33" s="49" customFormat="1" ht="26.4">
      <c r="A111" s="245" t="s">
        <v>363</v>
      </c>
      <c r="B111" s="246" t="s">
        <v>557</v>
      </c>
      <c r="C111" s="246" t="s">
        <v>563</v>
      </c>
      <c r="D111" s="246" t="s">
        <v>558</v>
      </c>
      <c r="E111" s="246" t="s">
        <v>536</v>
      </c>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row>
    <row r="112" spans="1:33" s="49" customFormat="1" ht="26.4">
      <c r="A112" s="245" t="s">
        <v>363</v>
      </c>
      <c r="B112" s="246" t="s">
        <v>557</v>
      </c>
      <c r="C112" s="246" t="s">
        <v>564</v>
      </c>
      <c r="D112" s="246" t="s">
        <v>558</v>
      </c>
      <c r="E112" s="246" t="s">
        <v>538</v>
      </c>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row>
    <row r="113" spans="1:33" s="49" customFormat="1" ht="52.8">
      <c r="A113" s="245" t="s">
        <v>363</v>
      </c>
      <c r="B113" s="246" t="s">
        <v>557</v>
      </c>
      <c r="C113" s="246" t="s">
        <v>565</v>
      </c>
      <c r="D113" s="246" t="s">
        <v>558</v>
      </c>
      <c r="E113" s="246" t="s">
        <v>540</v>
      </c>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row>
    <row r="114" spans="1:33" s="49" customFormat="1" ht="26.4">
      <c r="A114" s="245" t="s">
        <v>363</v>
      </c>
      <c r="B114" s="246" t="s">
        <v>557</v>
      </c>
      <c r="C114" s="246" t="s">
        <v>566</v>
      </c>
      <c r="D114" s="246" t="s">
        <v>558</v>
      </c>
      <c r="E114" s="246" t="s">
        <v>542</v>
      </c>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row>
    <row r="115" spans="1:33" s="49" customFormat="1" ht="26.4">
      <c r="A115" s="245" t="s">
        <v>363</v>
      </c>
      <c r="B115" s="246" t="s">
        <v>557</v>
      </c>
      <c r="C115" s="246" t="s">
        <v>567</v>
      </c>
      <c r="D115" s="246" t="s">
        <v>558</v>
      </c>
      <c r="E115" s="246" t="s">
        <v>544</v>
      </c>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76"/>
      <c r="AD115" s="376"/>
      <c r="AE115" s="376"/>
      <c r="AF115" s="376"/>
      <c r="AG115" s="376"/>
    </row>
    <row r="116" spans="1:33" s="49" customFormat="1" ht="26.4">
      <c r="A116" s="245" t="s">
        <v>363</v>
      </c>
      <c r="B116" s="246" t="s">
        <v>557</v>
      </c>
      <c r="C116" s="246" t="s">
        <v>568</v>
      </c>
      <c r="D116" s="246" t="s">
        <v>558</v>
      </c>
      <c r="E116" s="246" t="s">
        <v>546</v>
      </c>
      <c r="F116" s="376"/>
      <c r="G116" s="376"/>
      <c r="H116" s="376"/>
      <c r="I116" s="376"/>
      <c r="J116" s="376"/>
      <c r="K116" s="376"/>
      <c r="L116" s="376"/>
      <c r="M116" s="376"/>
      <c r="N116" s="376"/>
      <c r="O116" s="376"/>
      <c r="P116" s="376"/>
      <c r="Q116" s="376"/>
      <c r="R116" s="376"/>
      <c r="S116" s="376"/>
      <c r="T116" s="376"/>
      <c r="U116" s="376"/>
      <c r="V116" s="376"/>
      <c r="W116" s="376"/>
      <c r="X116" s="376"/>
      <c r="Y116" s="376"/>
      <c r="Z116" s="376"/>
      <c r="AA116" s="376"/>
      <c r="AB116" s="376"/>
      <c r="AC116" s="376"/>
      <c r="AD116" s="376"/>
      <c r="AE116" s="376"/>
      <c r="AF116" s="376"/>
      <c r="AG116" s="376"/>
    </row>
    <row r="117" spans="1:33" s="49" customFormat="1" ht="26.4">
      <c r="A117" s="245" t="s">
        <v>363</v>
      </c>
      <c r="B117" s="246" t="s">
        <v>557</v>
      </c>
      <c r="C117" s="246" t="s">
        <v>569</v>
      </c>
      <c r="D117" s="246" t="s">
        <v>558</v>
      </c>
      <c r="E117" s="246" t="s">
        <v>548</v>
      </c>
      <c r="F117" s="376"/>
      <c r="G117" s="376"/>
      <c r="H117" s="376"/>
      <c r="I117" s="376"/>
      <c r="J117" s="376"/>
      <c r="K117" s="376"/>
      <c r="L117" s="376"/>
      <c r="M117" s="376"/>
      <c r="N117" s="376"/>
      <c r="O117" s="376"/>
      <c r="P117" s="376"/>
      <c r="Q117" s="376"/>
      <c r="R117" s="376"/>
      <c r="S117" s="376"/>
      <c r="T117" s="376"/>
      <c r="U117" s="376"/>
      <c r="V117" s="376"/>
      <c r="W117" s="376"/>
      <c r="X117" s="376"/>
      <c r="Y117" s="376"/>
      <c r="Z117" s="376"/>
      <c r="AA117" s="376"/>
      <c r="AB117" s="376"/>
      <c r="AC117" s="376"/>
      <c r="AD117" s="376"/>
      <c r="AE117" s="376"/>
      <c r="AF117" s="376"/>
      <c r="AG117" s="376"/>
    </row>
    <row r="118" spans="1:33" s="49" customFormat="1" ht="26.4">
      <c r="A118" s="245" t="s">
        <v>363</v>
      </c>
      <c r="B118" s="246" t="s">
        <v>557</v>
      </c>
      <c r="C118" s="246" t="s">
        <v>570</v>
      </c>
      <c r="D118" s="246" t="s">
        <v>558</v>
      </c>
      <c r="E118" s="246" t="s">
        <v>550</v>
      </c>
      <c r="F118" s="376"/>
      <c r="G118" s="376"/>
      <c r="H118" s="376"/>
      <c r="I118" s="376"/>
      <c r="J118" s="376"/>
      <c r="K118" s="376"/>
      <c r="L118" s="376"/>
      <c r="M118" s="376"/>
      <c r="N118" s="376"/>
      <c r="O118" s="376"/>
      <c r="P118" s="376"/>
      <c r="Q118" s="376"/>
      <c r="R118" s="376"/>
      <c r="S118" s="376"/>
      <c r="T118" s="376"/>
      <c r="U118" s="376"/>
      <c r="V118" s="376"/>
      <c r="W118" s="376"/>
      <c r="X118" s="376"/>
      <c r="Y118" s="376"/>
      <c r="Z118" s="376"/>
      <c r="AA118" s="376"/>
      <c r="AB118" s="376"/>
      <c r="AC118" s="376"/>
      <c r="AD118" s="376"/>
      <c r="AE118" s="376"/>
      <c r="AF118" s="376"/>
      <c r="AG118" s="376"/>
    </row>
    <row r="119" spans="1:33" s="49" customFormat="1" ht="26.4">
      <c r="A119" s="245" t="s">
        <v>363</v>
      </c>
      <c r="B119" s="246" t="s">
        <v>557</v>
      </c>
      <c r="C119" s="246" t="s">
        <v>571</v>
      </c>
      <c r="D119" s="246" t="s">
        <v>558</v>
      </c>
      <c r="E119" s="246" t="s">
        <v>552</v>
      </c>
      <c r="F119" s="376"/>
      <c r="G119" s="376"/>
      <c r="H119" s="376"/>
      <c r="I119" s="376"/>
      <c r="J119" s="376"/>
      <c r="K119" s="376"/>
      <c r="L119" s="376"/>
      <c r="M119" s="376"/>
      <c r="N119" s="376"/>
      <c r="O119" s="376"/>
      <c r="P119" s="376"/>
      <c r="Q119" s="376"/>
      <c r="R119" s="376"/>
      <c r="S119" s="376"/>
      <c r="T119" s="376"/>
      <c r="U119" s="376"/>
      <c r="V119" s="376"/>
      <c r="W119" s="376"/>
      <c r="X119" s="376"/>
      <c r="Y119" s="376"/>
      <c r="Z119" s="376"/>
      <c r="AA119" s="376"/>
      <c r="AB119" s="376"/>
      <c r="AC119" s="376"/>
      <c r="AD119" s="376"/>
      <c r="AE119" s="376"/>
      <c r="AF119" s="376"/>
      <c r="AG119" s="376"/>
    </row>
    <row r="120" spans="1:33" s="49" customFormat="1" ht="52.8">
      <c r="A120" s="245" t="s">
        <v>363</v>
      </c>
      <c r="B120" s="246" t="s">
        <v>557</v>
      </c>
      <c r="C120" s="246" t="s">
        <v>572</v>
      </c>
      <c r="D120" s="246" t="s">
        <v>558</v>
      </c>
      <c r="E120" s="246" t="s">
        <v>554</v>
      </c>
      <c r="F120" s="376"/>
      <c r="G120" s="376"/>
      <c r="H120" s="376"/>
      <c r="I120" s="376"/>
      <c r="J120" s="376"/>
      <c r="K120" s="376"/>
      <c r="L120" s="376"/>
      <c r="M120" s="376"/>
      <c r="N120" s="376"/>
      <c r="O120" s="376"/>
      <c r="P120" s="376"/>
      <c r="Q120" s="376"/>
      <c r="R120" s="376"/>
      <c r="S120" s="376"/>
      <c r="T120" s="376"/>
      <c r="U120" s="376"/>
      <c r="V120" s="376"/>
      <c r="W120" s="376"/>
      <c r="X120" s="376"/>
      <c r="Y120" s="376"/>
      <c r="Z120" s="376"/>
      <c r="AA120" s="376"/>
      <c r="AB120" s="376"/>
      <c r="AC120" s="376"/>
      <c r="AD120" s="376"/>
      <c r="AE120" s="376"/>
      <c r="AF120" s="376"/>
      <c r="AG120" s="376"/>
    </row>
    <row r="121" spans="1:33" s="49" customFormat="1" ht="26.4">
      <c r="A121" s="245" t="s">
        <v>363</v>
      </c>
      <c r="B121" s="246" t="s">
        <v>557</v>
      </c>
      <c r="C121" s="246" t="s">
        <v>573</v>
      </c>
      <c r="D121" s="246" t="s">
        <v>558</v>
      </c>
      <c r="E121" s="246" t="s">
        <v>556</v>
      </c>
      <c r="F121" s="376"/>
      <c r="G121" s="376"/>
      <c r="H121" s="376"/>
      <c r="I121" s="376"/>
      <c r="J121" s="376"/>
      <c r="K121" s="376"/>
      <c r="L121" s="376"/>
      <c r="M121" s="376"/>
      <c r="N121" s="376"/>
      <c r="O121" s="376"/>
      <c r="P121" s="376"/>
      <c r="Q121" s="376"/>
      <c r="R121" s="376"/>
      <c r="S121" s="376"/>
      <c r="T121" s="376"/>
      <c r="U121" s="376"/>
      <c r="V121" s="376"/>
      <c r="W121" s="376"/>
      <c r="X121" s="376"/>
      <c r="Y121" s="376"/>
      <c r="Z121" s="376"/>
      <c r="AA121" s="376"/>
      <c r="AB121" s="376"/>
      <c r="AC121" s="376"/>
      <c r="AD121" s="376"/>
      <c r="AE121" s="376"/>
      <c r="AF121" s="376"/>
      <c r="AG121" s="376"/>
    </row>
    <row r="122" spans="1:33" s="49" customFormat="1" ht="118.8">
      <c r="A122" s="374" t="s">
        <v>356</v>
      </c>
      <c r="B122" s="370" t="s">
        <v>574</v>
      </c>
      <c r="C122" s="370" t="s">
        <v>574</v>
      </c>
      <c r="D122" s="370" t="s">
        <v>448</v>
      </c>
      <c r="E122" s="375" t="s">
        <v>575</v>
      </c>
      <c r="F122" s="376"/>
      <c r="G122" s="376"/>
      <c r="H122" s="376"/>
      <c r="I122" s="376"/>
      <c r="J122" s="376"/>
      <c r="K122" s="376"/>
      <c r="L122" s="376"/>
      <c r="M122" s="376"/>
      <c r="N122" s="376"/>
      <c r="O122" s="376"/>
      <c r="P122" s="376"/>
      <c r="Q122" s="376"/>
      <c r="R122" s="376"/>
      <c r="S122" s="376"/>
      <c r="T122" s="376"/>
      <c r="U122" s="376"/>
      <c r="V122" s="376"/>
      <c r="W122" s="376"/>
      <c r="X122" s="376"/>
      <c r="Y122" s="376"/>
      <c r="Z122" s="376"/>
      <c r="AA122" s="376"/>
      <c r="AB122" s="376"/>
      <c r="AC122" s="376"/>
      <c r="AD122" s="376"/>
      <c r="AE122" s="376"/>
      <c r="AF122" s="376"/>
      <c r="AG122" s="376"/>
    </row>
    <row r="123" spans="1:33" s="49" customFormat="1" ht="39.6">
      <c r="A123" s="245" t="s">
        <v>363</v>
      </c>
      <c r="B123" s="246" t="s">
        <v>574</v>
      </c>
      <c r="C123" s="246" t="s">
        <v>576</v>
      </c>
      <c r="D123" s="246" t="s">
        <v>448</v>
      </c>
      <c r="E123" s="246" t="s">
        <v>577</v>
      </c>
      <c r="F123" s="376"/>
      <c r="G123" s="376"/>
      <c r="H123" s="376"/>
      <c r="I123" s="376"/>
      <c r="J123" s="376"/>
      <c r="K123" s="376"/>
      <c r="L123" s="376"/>
      <c r="M123" s="376"/>
      <c r="N123" s="376"/>
      <c r="O123" s="376"/>
      <c r="P123" s="376"/>
      <c r="Q123" s="376"/>
      <c r="R123" s="376"/>
      <c r="S123" s="376"/>
      <c r="T123" s="376"/>
      <c r="U123" s="376"/>
      <c r="V123" s="376"/>
      <c r="W123" s="376"/>
      <c r="X123" s="376"/>
      <c r="Y123" s="376"/>
      <c r="Z123" s="376"/>
      <c r="AA123" s="376"/>
      <c r="AB123" s="376"/>
      <c r="AC123" s="376"/>
      <c r="AD123" s="376"/>
      <c r="AE123" s="376"/>
      <c r="AF123" s="376"/>
      <c r="AG123" s="376"/>
    </row>
    <row r="124" spans="1:33" s="49" customFormat="1" ht="118.8">
      <c r="A124" s="374" t="s">
        <v>356</v>
      </c>
      <c r="B124" s="370" t="s">
        <v>578</v>
      </c>
      <c r="C124" s="370" t="s">
        <v>578</v>
      </c>
      <c r="D124" s="370" t="s">
        <v>448</v>
      </c>
      <c r="E124" s="369" t="s">
        <v>579</v>
      </c>
      <c r="F124" s="376"/>
      <c r="G124" s="376"/>
      <c r="H124" s="376"/>
      <c r="I124" s="376"/>
      <c r="J124" s="376"/>
      <c r="K124" s="376"/>
      <c r="L124" s="376"/>
      <c r="M124" s="376"/>
      <c r="N124" s="376"/>
      <c r="O124" s="376"/>
      <c r="P124" s="376"/>
      <c r="Q124" s="376"/>
      <c r="R124" s="376"/>
      <c r="S124" s="376"/>
      <c r="T124" s="376"/>
      <c r="U124" s="376"/>
      <c r="V124" s="376"/>
      <c r="W124" s="376"/>
      <c r="X124" s="376"/>
      <c r="Y124" s="376"/>
      <c r="Z124" s="376"/>
      <c r="AA124" s="376"/>
      <c r="AB124" s="376"/>
      <c r="AC124" s="376"/>
      <c r="AD124" s="376"/>
      <c r="AE124" s="376"/>
      <c r="AF124" s="376"/>
      <c r="AG124" s="376"/>
    </row>
    <row r="125" spans="1:33" s="49" customFormat="1" ht="26.4">
      <c r="A125" s="245" t="s">
        <v>363</v>
      </c>
      <c r="B125" s="246" t="s">
        <v>578</v>
      </c>
      <c r="C125" s="246" t="s">
        <v>580</v>
      </c>
      <c r="D125" s="246" t="s">
        <v>448</v>
      </c>
      <c r="E125" s="246" t="s">
        <v>581</v>
      </c>
      <c r="F125" s="376"/>
      <c r="G125" s="376"/>
      <c r="H125" s="376"/>
      <c r="I125" s="376"/>
      <c r="J125" s="376"/>
      <c r="K125" s="376"/>
      <c r="L125" s="376"/>
      <c r="M125" s="376"/>
      <c r="N125" s="376"/>
      <c r="O125" s="376"/>
      <c r="P125" s="376"/>
      <c r="Q125" s="376"/>
      <c r="R125" s="376"/>
      <c r="S125" s="376"/>
      <c r="T125" s="376"/>
      <c r="U125" s="376"/>
      <c r="V125" s="376"/>
      <c r="W125" s="376"/>
      <c r="X125" s="376"/>
      <c r="Y125" s="376"/>
      <c r="Z125" s="376"/>
      <c r="AA125" s="376"/>
      <c r="AB125" s="376"/>
      <c r="AC125" s="376"/>
      <c r="AD125" s="376"/>
      <c r="AE125" s="376"/>
      <c r="AF125" s="376"/>
      <c r="AG125" s="376"/>
    </row>
    <row r="126" spans="1:33" s="49" customFormat="1" ht="26.4">
      <c r="A126" s="245" t="s">
        <v>363</v>
      </c>
      <c r="B126" s="246" t="s">
        <v>578</v>
      </c>
      <c r="C126" s="246" t="s">
        <v>582</v>
      </c>
      <c r="D126" s="246" t="s">
        <v>448</v>
      </c>
      <c r="E126" s="246" t="s">
        <v>583</v>
      </c>
      <c r="F126" s="376"/>
      <c r="G126" s="376"/>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row>
    <row r="127" spans="1:33" s="49" customFormat="1" ht="52.8">
      <c r="A127" s="374" t="s">
        <v>356</v>
      </c>
      <c r="B127" s="370" t="s">
        <v>584</v>
      </c>
      <c r="C127" s="369" t="s">
        <v>584</v>
      </c>
      <c r="D127" s="370" t="s">
        <v>361</v>
      </c>
      <c r="E127" s="375" t="s">
        <v>585</v>
      </c>
      <c r="F127" s="376"/>
      <c r="G127" s="376"/>
      <c r="H127" s="376"/>
      <c r="I127" s="376"/>
      <c r="J127" s="376"/>
      <c r="K127" s="376"/>
      <c r="L127" s="376"/>
      <c r="M127" s="376"/>
      <c r="N127" s="376"/>
      <c r="O127" s="376"/>
      <c r="P127" s="376"/>
      <c r="Q127" s="376"/>
      <c r="R127" s="376"/>
      <c r="S127" s="376"/>
      <c r="T127" s="376"/>
      <c r="U127" s="376"/>
      <c r="V127" s="376"/>
      <c r="W127" s="376"/>
      <c r="X127" s="376"/>
      <c r="Y127" s="376"/>
      <c r="Z127" s="376"/>
      <c r="AA127" s="376"/>
      <c r="AB127" s="376"/>
      <c r="AC127" s="376"/>
      <c r="AD127" s="376"/>
      <c r="AE127" s="376"/>
      <c r="AF127" s="376"/>
      <c r="AG127" s="376"/>
    </row>
    <row r="128" spans="1:33" s="49" customFormat="1" ht="39.6">
      <c r="A128" s="245" t="s">
        <v>363</v>
      </c>
      <c r="B128" s="246" t="s">
        <v>584</v>
      </c>
      <c r="C128" s="246" t="s">
        <v>586</v>
      </c>
      <c r="D128" s="246" t="s">
        <v>361</v>
      </c>
      <c r="E128" s="246" t="s">
        <v>587</v>
      </c>
      <c r="F128" s="376"/>
      <c r="G128" s="376"/>
      <c r="H128" s="376"/>
      <c r="I128" s="376"/>
      <c r="J128" s="376"/>
      <c r="K128" s="376"/>
      <c r="L128" s="376"/>
      <c r="M128" s="376"/>
      <c r="N128" s="376"/>
      <c r="O128" s="376"/>
      <c r="P128" s="376"/>
      <c r="Q128" s="376"/>
      <c r="R128" s="376"/>
      <c r="S128" s="376"/>
      <c r="T128" s="376"/>
      <c r="U128" s="376"/>
      <c r="V128" s="376"/>
      <c r="W128" s="376"/>
      <c r="X128" s="376"/>
      <c r="Y128" s="376"/>
      <c r="Z128" s="376"/>
      <c r="AA128" s="376"/>
      <c r="AB128" s="376"/>
      <c r="AC128" s="376"/>
      <c r="AD128" s="376"/>
      <c r="AE128" s="376"/>
      <c r="AF128" s="376"/>
      <c r="AG128" s="376"/>
    </row>
    <row r="129" spans="1:33" s="49" customFormat="1" ht="105.6">
      <c r="A129" s="374" t="s">
        <v>356</v>
      </c>
      <c r="B129" s="370" t="s">
        <v>588</v>
      </c>
      <c r="C129" s="370" t="s">
        <v>588</v>
      </c>
      <c r="D129" s="386" t="s">
        <v>448</v>
      </c>
      <c r="E129" s="375" t="s">
        <v>589</v>
      </c>
      <c r="F129" s="376"/>
      <c r="G129" s="376"/>
      <c r="H129" s="376"/>
      <c r="I129" s="376"/>
      <c r="J129" s="376"/>
      <c r="K129" s="376"/>
      <c r="L129" s="376"/>
      <c r="M129" s="376"/>
      <c r="N129" s="376"/>
      <c r="O129" s="376"/>
      <c r="P129" s="376"/>
      <c r="Q129" s="376"/>
      <c r="R129" s="376"/>
      <c r="S129" s="376"/>
      <c r="T129" s="376"/>
      <c r="U129" s="376"/>
      <c r="V129" s="376"/>
      <c r="W129" s="376"/>
      <c r="X129" s="376"/>
      <c r="Y129" s="376"/>
      <c r="Z129" s="376"/>
      <c r="AA129" s="376"/>
      <c r="AB129" s="376"/>
      <c r="AC129" s="376"/>
      <c r="AD129" s="376"/>
      <c r="AE129" s="376"/>
      <c r="AF129" s="376"/>
      <c r="AG129" s="376"/>
    </row>
    <row r="130" spans="1:33" s="49" customFormat="1" ht="26.4">
      <c r="A130" s="245" t="s">
        <v>363</v>
      </c>
      <c r="B130" s="246" t="s">
        <v>588</v>
      </c>
      <c r="C130" s="246" t="s">
        <v>590</v>
      </c>
      <c r="D130" s="246" t="s">
        <v>448</v>
      </c>
      <c r="E130" s="387" t="s">
        <v>591</v>
      </c>
      <c r="F130" s="376"/>
      <c r="G130" s="376"/>
      <c r="H130" s="376"/>
      <c r="I130" s="376"/>
      <c r="J130" s="376"/>
      <c r="K130" s="376"/>
      <c r="L130" s="376"/>
      <c r="M130" s="376"/>
      <c r="N130" s="376"/>
      <c r="O130" s="376"/>
      <c r="P130" s="376"/>
      <c r="Q130" s="376"/>
      <c r="R130" s="376"/>
      <c r="S130" s="376"/>
      <c r="T130" s="376"/>
      <c r="U130" s="376"/>
      <c r="V130" s="376"/>
      <c r="W130" s="376"/>
      <c r="X130" s="376"/>
      <c r="Y130" s="376"/>
      <c r="Z130" s="376"/>
      <c r="AA130" s="376"/>
      <c r="AB130" s="376"/>
      <c r="AC130" s="376"/>
      <c r="AD130" s="376"/>
      <c r="AE130" s="376"/>
      <c r="AF130" s="376"/>
      <c r="AG130" s="376"/>
    </row>
    <row r="131" spans="1:33" s="49" customFormat="1" ht="92.4">
      <c r="A131" s="374" t="s">
        <v>356</v>
      </c>
      <c r="B131" s="370" t="s">
        <v>592</v>
      </c>
      <c r="C131" s="370" t="s">
        <v>592</v>
      </c>
      <c r="D131" s="370" t="s">
        <v>510</v>
      </c>
      <c r="E131" s="375" t="s">
        <v>593</v>
      </c>
      <c r="F131" s="376"/>
      <c r="G131" s="376"/>
      <c r="H131" s="376"/>
      <c r="I131" s="376"/>
      <c r="J131" s="376"/>
      <c r="K131" s="376"/>
      <c r="L131" s="376"/>
      <c r="M131" s="376"/>
      <c r="N131" s="376"/>
      <c r="O131" s="376"/>
      <c r="P131" s="376"/>
      <c r="Q131" s="376"/>
      <c r="R131" s="376"/>
      <c r="S131" s="376"/>
      <c r="T131" s="376"/>
      <c r="U131" s="376"/>
      <c r="V131" s="376"/>
      <c r="W131" s="376"/>
      <c r="X131" s="376"/>
      <c r="Y131" s="376"/>
      <c r="Z131" s="376"/>
      <c r="AA131" s="376"/>
      <c r="AB131" s="376"/>
      <c r="AC131" s="376"/>
      <c r="AD131" s="376"/>
      <c r="AE131" s="376"/>
      <c r="AF131" s="376"/>
      <c r="AG131" s="376"/>
    </row>
    <row r="132" spans="1:33" s="49" customFormat="1" ht="26.4">
      <c r="A132" s="245" t="s">
        <v>363</v>
      </c>
      <c r="B132" s="246" t="s">
        <v>592</v>
      </c>
      <c r="C132" s="246" t="s">
        <v>594</v>
      </c>
      <c r="D132" s="246" t="s">
        <v>510</v>
      </c>
      <c r="E132" s="246" t="s">
        <v>595</v>
      </c>
      <c r="F132" s="376"/>
      <c r="G132" s="376"/>
      <c r="H132" s="376"/>
      <c r="I132" s="376"/>
      <c r="J132" s="376"/>
      <c r="K132" s="376"/>
      <c r="L132" s="376"/>
      <c r="M132" s="376"/>
      <c r="N132" s="376"/>
      <c r="O132" s="376"/>
      <c r="P132" s="376"/>
      <c r="Q132" s="376"/>
      <c r="R132" s="376"/>
      <c r="S132" s="376"/>
      <c r="T132" s="376"/>
      <c r="U132" s="376"/>
      <c r="V132" s="376"/>
      <c r="W132" s="376"/>
      <c r="X132" s="376"/>
      <c r="Y132" s="376"/>
      <c r="Z132" s="376"/>
      <c r="AA132" s="376"/>
      <c r="AB132" s="376"/>
      <c r="AC132" s="376"/>
      <c r="AD132" s="376"/>
      <c r="AE132" s="376"/>
      <c r="AF132" s="376"/>
      <c r="AG132" s="376"/>
    </row>
    <row r="133" spans="1:33" s="49" customFormat="1" ht="26.4">
      <c r="A133" s="245" t="s">
        <v>363</v>
      </c>
      <c r="B133" s="246" t="s">
        <v>592</v>
      </c>
      <c r="C133" s="246" t="s">
        <v>596</v>
      </c>
      <c r="D133" s="246" t="s">
        <v>510</v>
      </c>
      <c r="E133" s="246" t="s">
        <v>597</v>
      </c>
      <c r="F133" s="376"/>
      <c r="G133" s="376"/>
      <c r="H133" s="376"/>
      <c r="I133" s="376"/>
      <c r="J133" s="376"/>
      <c r="K133" s="376"/>
      <c r="L133" s="376"/>
      <c r="M133" s="376"/>
      <c r="N133" s="376"/>
      <c r="O133" s="376"/>
      <c r="P133" s="376"/>
      <c r="Q133" s="376"/>
      <c r="R133" s="376"/>
      <c r="S133" s="376"/>
      <c r="T133" s="376"/>
      <c r="U133" s="376"/>
      <c r="V133" s="376"/>
      <c r="W133" s="376"/>
      <c r="X133" s="376"/>
      <c r="Y133" s="376"/>
      <c r="Z133" s="376"/>
      <c r="AA133" s="376"/>
      <c r="AB133" s="376"/>
      <c r="AC133" s="376"/>
      <c r="AD133" s="376"/>
      <c r="AE133" s="376"/>
      <c r="AF133" s="376"/>
      <c r="AG133" s="376"/>
    </row>
    <row r="134" spans="1:33" s="49" customFormat="1" ht="52.8">
      <c r="A134" s="374" t="s">
        <v>356</v>
      </c>
      <c r="B134" s="370" t="s">
        <v>598</v>
      </c>
      <c r="C134" s="370" t="s">
        <v>598</v>
      </c>
      <c r="D134" s="386" t="s">
        <v>448</v>
      </c>
      <c r="E134" s="375" t="s">
        <v>599</v>
      </c>
      <c r="F134" s="376"/>
      <c r="G134" s="376"/>
      <c r="H134" s="376"/>
      <c r="I134" s="376"/>
      <c r="J134" s="376"/>
      <c r="K134" s="376"/>
      <c r="L134" s="376"/>
      <c r="M134" s="376"/>
      <c r="N134" s="376"/>
      <c r="O134" s="376"/>
      <c r="P134" s="376"/>
      <c r="Q134" s="376"/>
      <c r="R134" s="376"/>
      <c r="S134" s="376"/>
      <c r="T134" s="376"/>
      <c r="U134" s="376"/>
      <c r="V134" s="376"/>
      <c r="W134" s="376"/>
      <c r="X134" s="376"/>
      <c r="Y134" s="376"/>
      <c r="Z134" s="376"/>
      <c r="AA134" s="376"/>
      <c r="AB134" s="376"/>
      <c r="AC134" s="376"/>
      <c r="AD134" s="376"/>
      <c r="AE134" s="376"/>
      <c r="AF134" s="376"/>
      <c r="AG134" s="376"/>
    </row>
    <row r="135" spans="1:33" s="49" customFormat="1" ht="26.4">
      <c r="A135" s="245" t="s">
        <v>363</v>
      </c>
      <c r="B135" s="246" t="s">
        <v>598</v>
      </c>
      <c r="C135" s="246" t="s">
        <v>600</v>
      </c>
      <c r="D135" s="246" t="s">
        <v>448</v>
      </c>
      <c r="E135" s="246" t="s">
        <v>601</v>
      </c>
      <c r="F135" s="376"/>
      <c r="G135" s="376"/>
      <c r="H135" s="376"/>
      <c r="I135" s="376"/>
      <c r="J135" s="376"/>
      <c r="K135" s="376"/>
      <c r="L135" s="376"/>
      <c r="M135" s="376"/>
      <c r="N135" s="376"/>
      <c r="O135" s="376"/>
      <c r="P135" s="376"/>
      <c r="Q135" s="376"/>
      <c r="R135" s="376"/>
      <c r="S135" s="376"/>
      <c r="T135" s="376"/>
      <c r="U135" s="376"/>
      <c r="V135" s="376"/>
      <c r="W135" s="376"/>
      <c r="X135" s="376"/>
      <c r="Y135" s="376"/>
      <c r="Z135" s="376"/>
      <c r="AA135" s="376"/>
      <c r="AB135" s="376"/>
      <c r="AC135" s="376"/>
      <c r="AD135" s="376"/>
      <c r="AE135" s="376"/>
      <c r="AF135" s="376"/>
      <c r="AG135" s="376"/>
    </row>
    <row r="136" spans="1:33" s="49" customFormat="1" ht="39.6">
      <c r="A136" s="245" t="s">
        <v>363</v>
      </c>
      <c r="B136" s="246" t="s">
        <v>598</v>
      </c>
      <c r="C136" s="246" t="s">
        <v>602</v>
      </c>
      <c r="D136" s="246" t="s">
        <v>448</v>
      </c>
      <c r="E136" s="246" t="s">
        <v>603</v>
      </c>
      <c r="F136" s="376"/>
      <c r="G136" s="376"/>
      <c r="H136" s="376"/>
      <c r="I136" s="376"/>
      <c r="J136" s="376"/>
      <c r="K136" s="376"/>
      <c r="L136" s="376"/>
      <c r="M136" s="376"/>
      <c r="N136" s="376"/>
      <c r="O136" s="376"/>
      <c r="P136" s="376"/>
      <c r="Q136" s="376"/>
      <c r="R136" s="376"/>
      <c r="S136" s="376"/>
      <c r="T136" s="376"/>
      <c r="U136" s="376"/>
      <c r="V136" s="376"/>
      <c r="W136" s="376"/>
      <c r="X136" s="376"/>
      <c r="Y136" s="376"/>
      <c r="Z136" s="376"/>
      <c r="AA136" s="376"/>
      <c r="AB136" s="376"/>
      <c r="AC136" s="376"/>
      <c r="AD136" s="376"/>
      <c r="AE136" s="376"/>
      <c r="AF136" s="376"/>
      <c r="AG136" s="376"/>
    </row>
    <row r="137" spans="1:33" s="49" customFormat="1" ht="39.6">
      <c r="A137" s="245" t="s">
        <v>363</v>
      </c>
      <c r="B137" s="246" t="s">
        <v>598</v>
      </c>
      <c r="C137" s="246" t="s">
        <v>604</v>
      </c>
      <c r="D137" s="246" t="s">
        <v>448</v>
      </c>
      <c r="E137" s="246" t="s">
        <v>605</v>
      </c>
      <c r="F137" s="376"/>
      <c r="G137" s="376"/>
      <c r="H137" s="376"/>
      <c r="I137" s="376"/>
      <c r="J137" s="376"/>
      <c r="K137" s="376"/>
      <c r="L137" s="376"/>
      <c r="M137" s="376"/>
      <c r="N137" s="376"/>
      <c r="O137" s="376"/>
      <c r="P137" s="376"/>
      <c r="Q137" s="376"/>
      <c r="R137" s="376"/>
      <c r="S137" s="376"/>
      <c r="T137" s="376"/>
      <c r="U137" s="376"/>
      <c r="V137" s="376"/>
      <c r="W137" s="376"/>
      <c r="X137" s="376"/>
      <c r="Y137" s="376"/>
      <c r="Z137" s="376"/>
      <c r="AA137" s="376"/>
      <c r="AB137" s="376"/>
      <c r="AC137" s="376"/>
      <c r="AD137" s="376"/>
      <c r="AE137" s="376"/>
      <c r="AF137" s="376"/>
      <c r="AG137" s="376"/>
    </row>
    <row r="138" spans="1:33" s="49" customFormat="1" ht="26.4">
      <c r="A138" s="245" t="s">
        <v>363</v>
      </c>
      <c r="B138" s="246" t="s">
        <v>598</v>
      </c>
      <c r="C138" s="246" t="s">
        <v>606</v>
      </c>
      <c r="D138" s="246" t="s">
        <v>448</v>
      </c>
      <c r="E138" s="246" t="s">
        <v>607</v>
      </c>
      <c r="F138" s="376"/>
      <c r="G138" s="376"/>
      <c r="H138" s="376"/>
      <c r="I138" s="376"/>
      <c r="J138" s="376"/>
      <c r="K138" s="376"/>
      <c r="L138" s="376"/>
      <c r="M138" s="376"/>
      <c r="N138" s="376"/>
      <c r="O138" s="376"/>
      <c r="P138" s="376"/>
      <c r="Q138" s="376"/>
      <c r="R138" s="376"/>
      <c r="S138" s="376"/>
      <c r="T138" s="376"/>
      <c r="U138" s="376"/>
      <c r="V138" s="376"/>
      <c r="W138" s="376"/>
      <c r="X138" s="376"/>
      <c r="Y138" s="376"/>
      <c r="Z138" s="376"/>
      <c r="AA138" s="376"/>
      <c r="AB138" s="376"/>
      <c r="AC138" s="376"/>
      <c r="AD138" s="376"/>
      <c r="AE138" s="376"/>
      <c r="AF138" s="376"/>
      <c r="AG138" s="376"/>
    </row>
    <row r="139" spans="1:33" s="49" customFormat="1" ht="39.6">
      <c r="A139" s="245" t="s">
        <v>363</v>
      </c>
      <c r="B139" s="246" t="s">
        <v>598</v>
      </c>
      <c r="C139" s="246" t="s">
        <v>608</v>
      </c>
      <c r="D139" s="246" t="s">
        <v>448</v>
      </c>
      <c r="E139" s="246" t="s">
        <v>609</v>
      </c>
      <c r="F139" s="376"/>
      <c r="G139" s="376"/>
      <c r="H139" s="376"/>
      <c r="I139" s="376"/>
      <c r="J139" s="376"/>
      <c r="K139" s="376"/>
      <c r="L139" s="376"/>
      <c r="M139" s="376"/>
      <c r="N139" s="376"/>
      <c r="O139" s="376"/>
      <c r="P139" s="376"/>
      <c r="Q139" s="376"/>
      <c r="R139" s="376"/>
      <c r="S139" s="376"/>
      <c r="T139" s="376"/>
      <c r="U139" s="376"/>
      <c r="V139" s="376"/>
      <c r="W139" s="376"/>
      <c r="X139" s="376"/>
      <c r="Y139" s="376"/>
      <c r="Z139" s="376"/>
      <c r="AA139" s="376"/>
      <c r="AB139" s="376"/>
      <c r="AC139" s="376"/>
      <c r="AD139" s="376"/>
      <c r="AE139" s="376"/>
      <c r="AF139" s="376"/>
      <c r="AG139" s="376"/>
    </row>
    <row r="140" spans="1:33" s="49" customFormat="1" ht="66">
      <c r="A140" s="374" t="s">
        <v>356</v>
      </c>
      <c r="B140" s="370" t="s">
        <v>610</v>
      </c>
      <c r="C140" s="370" t="s">
        <v>610</v>
      </c>
      <c r="D140" s="386" t="s">
        <v>510</v>
      </c>
      <c r="E140" s="382" t="s">
        <v>611</v>
      </c>
      <c r="F140" s="376"/>
      <c r="G140" s="376"/>
      <c r="H140" s="376"/>
      <c r="I140" s="376"/>
      <c r="J140" s="376"/>
      <c r="K140" s="376"/>
      <c r="L140" s="376"/>
      <c r="M140" s="376"/>
      <c r="N140" s="376"/>
      <c r="O140" s="376"/>
      <c r="P140" s="376"/>
      <c r="Q140" s="376"/>
      <c r="R140" s="376"/>
      <c r="S140" s="376"/>
      <c r="T140" s="376"/>
      <c r="U140" s="376"/>
      <c r="V140" s="376"/>
      <c r="W140" s="376"/>
      <c r="X140" s="376"/>
      <c r="Y140" s="376"/>
      <c r="Z140" s="376"/>
      <c r="AA140" s="376"/>
      <c r="AB140" s="376"/>
      <c r="AC140" s="376"/>
      <c r="AD140" s="376"/>
      <c r="AE140" s="376"/>
      <c r="AF140" s="376"/>
      <c r="AG140" s="376"/>
    </row>
    <row r="141" spans="1:33" s="49" customFormat="1" ht="52.8">
      <c r="A141" s="374" t="s">
        <v>356</v>
      </c>
      <c r="B141" s="370" t="s">
        <v>612</v>
      </c>
      <c r="C141" s="370" t="s">
        <v>613</v>
      </c>
      <c r="D141" s="370" t="s">
        <v>361</v>
      </c>
      <c r="E141" s="375" t="s">
        <v>614</v>
      </c>
      <c r="F141" s="376"/>
      <c r="G141" s="376"/>
      <c r="H141" s="376"/>
      <c r="I141" s="376"/>
      <c r="J141" s="376"/>
      <c r="K141" s="376"/>
      <c r="L141" s="376"/>
      <c r="M141" s="376"/>
      <c r="N141" s="376"/>
      <c r="O141" s="376"/>
      <c r="P141" s="376"/>
      <c r="Q141" s="376"/>
      <c r="R141" s="376"/>
      <c r="S141" s="376"/>
      <c r="T141" s="376"/>
      <c r="U141" s="376"/>
      <c r="V141" s="376"/>
      <c r="W141" s="376"/>
      <c r="X141" s="376"/>
      <c r="Y141" s="376"/>
      <c r="Z141" s="376"/>
      <c r="AA141" s="376"/>
      <c r="AB141" s="376"/>
      <c r="AC141" s="376"/>
      <c r="AD141" s="376"/>
      <c r="AE141" s="376"/>
      <c r="AF141" s="376"/>
      <c r="AG141" s="376"/>
    </row>
    <row r="142" spans="1:33" s="49" customFormat="1" ht="52.8">
      <c r="A142" s="245" t="s">
        <v>363</v>
      </c>
      <c r="B142" s="246" t="s">
        <v>612</v>
      </c>
      <c r="C142" s="246" t="s">
        <v>615</v>
      </c>
      <c r="D142" s="246" t="s">
        <v>361</v>
      </c>
      <c r="E142" s="385" t="s">
        <v>616</v>
      </c>
      <c r="F142" s="376"/>
      <c r="G142" s="376"/>
      <c r="H142" s="376"/>
      <c r="I142" s="376"/>
      <c r="J142" s="376"/>
      <c r="K142" s="376"/>
      <c r="L142" s="376"/>
      <c r="M142" s="376"/>
      <c r="N142" s="376"/>
      <c r="O142" s="376"/>
      <c r="P142" s="376"/>
      <c r="Q142" s="376"/>
      <c r="R142" s="376"/>
      <c r="S142" s="376"/>
      <c r="T142" s="376"/>
      <c r="U142" s="376"/>
      <c r="V142" s="376"/>
      <c r="W142" s="376"/>
      <c r="X142" s="376"/>
      <c r="Y142" s="376"/>
      <c r="Z142" s="376"/>
      <c r="AA142" s="376"/>
      <c r="AB142" s="376"/>
      <c r="AC142" s="376"/>
      <c r="AD142" s="376"/>
      <c r="AE142" s="376"/>
      <c r="AF142" s="376"/>
      <c r="AG142" s="376"/>
    </row>
    <row r="143" spans="1:33" s="49" customFormat="1" ht="52.8">
      <c r="A143" s="245" t="s">
        <v>363</v>
      </c>
      <c r="B143" s="246" t="s">
        <v>612</v>
      </c>
      <c r="C143" s="246" t="s">
        <v>617</v>
      </c>
      <c r="D143" s="246" t="s">
        <v>361</v>
      </c>
      <c r="E143" s="385" t="s">
        <v>616</v>
      </c>
      <c r="F143" s="376"/>
      <c r="G143" s="376"/>
      <c r="H143" s="376"/>
      <c r="I143" s="376"/>
      <c r="J143" s="376"/>
      <c r="K143" s="376"/>
      <c r="L143" s="376"/>
      <c r="M143" s="376"/>
      <c r="N143" s="376"/>
      <c r="O143" s="376"/>
      <c r="P143" s="376"/>
      <c r="Q143" s="376"/>
      <c r="R143" s="376"/>
      <c r="S143" s="376"/>
      <c r="T143" s="376"/>
      <c r="U143" s="376"/>
      <c r="V143" s="376"/>
      <c r="W143" s="376"/>
      <c r="X143" s="376"/>
      <c r="Y143" s="376"/>
      <c r="Z143" s="376"/>
      <c r="AA143" s="376"/>
      <c r="AB143" s="376"/>
      <c r="AC143" s="376"/>
      <c r="AD143" s="376"/>
      <c r="AE143" s="376"/>
      <c r="AF143" s="376"/>
      <c r="AG143" s="376"/>
    </row>
    <row r="144" spans="1:33" s="49" customFormat="1" ht="39.6">
      <c r="A144" s="245" t="s">
        <v>363</v>
      </c>
      <c r="B144" s="246" t="s">
        <v>612</v>
      </c>
      <c r="C144" s="246" t="s">
        <v>618</v>
      </c>
      <c r="D144" s="246" t="s">
        <v>361</v>
      </c>
      <c r="E144" s="379" t="s">
        <v>619</v>
      </c>
      <c r="F144" s="376"/>
      <c r="G144" s="376"/>
      <c r="H144" s="376"/>
      <c r="I144" s="376"/>
      <c r="J144" s="376"/>
      <c r="K144" s="376"/>
      <c r="L144" s="376"/>
      <c r="M144" s="376"/>
      <c r="N144" s="376"/>
      <c r="O144" s="376"/>
      <c r="P144" s="376"/>
      <c r="Q144" s="376"/>
      <c r="R144" s="376"/>
      <c r="S144" s="376"/>
      <c r="T144" s="376"/>
      <c r="U144" s="376"/>
      <c r="V144" s="376"/>
      <c r="W144" s="376"/>
      <c r="X144" s="376"/>
      <c r="Y144" s="376"/>
      <c r="Z144" s="376"/>
      <c r="AA144" s="376"/>
      <c r="AB144" s="376"/>
      <c r="AC144" s="376"/>
      <c r="AD144" s="376"/>
      <c r="AE144" s="376"/>
      <c r="AF144" s="376"/>
      <c r="AG144" s="376"/>
    </row>
    <row r="145" spans="1:33" s="49" customFormat="1" ht="26.4">
      <c r="A145" s="245" t="s">
        <v>363</v>
      </c>
      <c r="B145" s="246" t="s">
        <v>612</v>
      </c>
      <c r="C145" s="246" t="s">
        <v>620</v>
      </c>
      <c r="D145" s="246" t="s">
        <v>361</v>
      </c>
      <c r="E145" s="385" t="s">
        <v>621</v>
      </c>
      <c r="F145" s="376"/>
      <c r="G145" s="376"/>
      <c r="H145" s="376"/>
      <c r="I145" s="376"/>
      <c r="J145" s="376"/>
      <c r="K145" s="376"/>
      <c r="L145" s="376"/>
      <c r="M145" s="376"/>
      <c r="N145" s="376"/>
      <c r="O145" s="376"/>
      <c r="P145" s="376"/>
      <c r="Q145" s="376"/>
      <c r="R145" s="376"/>
      <c r="S145" s="376"/>
      <c r="T145" s="376"/>
      <c r="U145" s="376"/>
      <c r="V145" s="376"/>
      <c r="W145" s="376"/>
      <c r="X145" s="376"/>
      <c r="Y145" s="376"/>
      <c r="Z145" s="376"/>
      <c r="AA145" s="376"/>
      <c r="AB145" s="376"/>
      <c r="AC145" s="376"/>
      <c r="AD145" s="376"/>
      <c r="AE145" s="376"/>
      <c r="AF145" s="376"/>
      <c r="AG145" s="376"/>
    </row>
    <row r="146" spans="1:33" s="49" customFormat="1" ht="52.8">
      <c r="A146" s="245" t="s">
        <v>363</v>
      </c>
      <c r="B146" s="246" t="s">
        <v>612</v>
      </c>
      <c r="C146" s="246" t="s">
        <v>622</v>
      </c>
      <c r="D146" s="246" t="s">
        <v>361</v>
      </c>
      <c r="E146" s="385" t="s">
        <v>623</v>
      </c>
      <c r="F146" s="376"/>
      <c r="G146" s="376"/>
      <c r="H146" s="376"/>
      <c r="I146" s="376"/>
      <c r="J146" s="376"/>
      <c r="K146" s="376"/>
      <c r="L146" s="376"/>
      <c r="M146" s="376"/>
      <c r="N146" s="376"/>
      <c r="O146" s="376"/>
      <c r="P146" s="376"/>
      <c r="Q146" s="376"/>
      <c r="R146" s="376"/>
      <c r="S146" s="376"/>
      <c r="T146" s="376"/>
      <c r="U146" s="376"/>
      <c r="V146" s="376"/>
      <c r="W146" s="376"/>
      <c r="X146" s="376"/>
      <c r="Y146" s="376"/>
      <c r="Z146" s="376"/>
      <c r="AA146" s="376"/>
      <c r="AB146" s="376"/>
      <c r="AC146" s="376"/>
      <c r="AD146" s="376"/>
      <c r="AE146" s="376"/>
      <c r="AF146" s="376"/>
      <c r="AG146" s="376"/>
    </row>
    <row r="147" spans="1:33" s="49" customFormat="1" ht="39.6">
      <c r="A147" s="245" t="s">
        <v>363</v>
      </c>
      <c r="B147" s="246" t="s">
        <v>612</v>
      </c>
      <c r="C147" s="246" t="s">
        <v>624</v>
      </c>
      <c r="D147" s="246" t="s">
        <v>361</v>
      </c>
      <c r="E147" s="385" t="s">
        <v>625</v>
      </c>
      <c r="F147" s="376"/>
      <c r="G147" s="376"/>
      <c r="H147" s="376"/>
      <c r="I147" s="376"/>
      <c r="J147" s="376"/>
      <c r="K147" s="376"/>
      <c r="L147" s="376"/>
      <c r="M147" s="376"/>
      <c r="N147" s="376"/>
      <c r="O147" s="376"/>
      <c r="P147" s="376"/>
      <c r="Q147" s="376"/>
      <c r="R147" s="376"/>
      <c r="S147" s="376"/>
      <c r="T147" s="376"/>
      <c r="U147" s="376"/>
      <c r="V147" s="376"/>
      <c r="W147" s="376"/>
      <c r="X147" s="376"/>
      <c r="Y147" s="376"/>
      <c r="Z147" s="376"/>
      <c r="AA147" s="376"/>
      <c r="AB147" s="376"/>
      <c r="AC147" s="376"/>
      <c r="AD147" s="376"/>
      <c r="AE147" s="376"/>
      <c r="AF147" s="376"/>
      <c r="AG147" s="376"/>
    </row>
    <row r="148" spans="1:33" s="49" customFormat="1" ht="52.8">
      <c r="A148" s="245" t="s">
        <v>363</v>
      </c>
      <c r="B148" s="246" t="s">
        <v>612</v>
      </c>
      <c r="C148" s="246" t="s">
        <v>626</v>
      </c>
      <c r="D148" s="246" t="s">
        <v>361</v>
      </c>
      <c r="E148" s="385" t="s">
        <v>627</v>
      </c>
      <c r="F148" s="376"/>
      <c r="G148" s="376"/>
      <c r="H148" s="376"/>
      <c r="I148" s="376"/>
      <c r="J148" s="376"/>
      <c r="K148" s="376"/>
      <c r="L148" s="376"/>
      <c r="M148" s="376"/>
      <c r="N148" s="376"/>
      <c r="O148" s="376"/>
      <c r="P148" s="376"/>
      <c r="Q148" s="376"/>
      <c r="R148" s="376"/>
      <c r="S148" s="376"/>
      <c r="T148" s="376"/>
      <c r="U148" s="376"/>
      <c r="V148" s="376"/>
      <c r="W148" s="376"/>
      <c r="X148" s="376"/>
      <c r="Y148" s="376"/>
      <c r="Z148" s="376"/>
      <c r="AA148" s="376"/>
      <c r="AB148" s="376"/>
      <c r="AC148" s="376"/>
      <c r="AD148" s="376"/>
      <c r="AE148" s="376"/>
      <c r="AF148" s="376"/>
      <c r="AG148" s="376"/>
    </row>
    <row r="149" spans="1:33" s="49" customFormat="1" ht="39.6">
      <c r="A149" s="245" t="s">
        <v>363</v>
      </c>
      <c r="B149" s="246" t="s">
        <v>612</v>
      </c>
      <c r="C149" s="246" t="s">
        <v>628</v>
      </c>
      <c r="D149" s="246" t="s">
        <v>361</v>
      </c>
      <c r="E149" s="385" t="s">
        <v>629</v>
      </c>
      <c r="F149" s="376"/>
      <c r="G149" s="376"/>
      <c r="H149" s="376"/>
      <c r="I149" s="376"/>
      <c r="J149" s="376"/>
      <c r="K149" s="376"/>
      <c r="L149" s="376"/>
      <c r="M149" s="376"/>
      <c r="N149" s="376"/>
      <c r="O149" s="376"/>
      <c r="P149" s="376"/>
      <c r="Q149" s="376"/>
      <c r="R149" s="376"/>
      <c r="S149" s="376"/>
      <c r="T149" s="376"/>
      <c r="U149" s="376"/>
      <c r="V149" s="376"/>
      <c r="W149" s="376"/>
      <c r="X149" s="376"/>
      <c r="Y149" s="376"/>
      <c r="Z149" s="376"/>
      <c r="AA149" s="376"/>
      <c r="AB149" s="376"/>
      <c r="AC149" s="376"/>
      <c r="AD149" s="376"/>
      <c r="AE149" s="376"/>
      <c r="AF149" s="376"/>
      <c r="AG149" s="376"/>
    </row>
    <row r="150" spans="1:33" s="49" customFormat="1" ht="26.4">
      <c r="A150" s="743" t="s">
        <v>363</v>
      </c>
      <c r="B150" s="742" t="s">
        <v>612</v>
      </c>
      <c r="C150" s="742" t="s">
        <v>1643</v>
      </c>
      <c r="D150" s="742" t="s">
        <v>361</v>
      </c>
      <c r="E150" s="756" t="s">
        <v>1644</v>
      </c>
      <c r="F150" s="376"/>
      <c r="G150" s="376"/>
      <c r="H150" s="376"/>
      <c r="I150" s="376"/>
      <c r="J150" s="376"/>
      <c r="K150" s="376"/>
      <c r="L150" s="376"/>
      <c r="M150" s="376"/>
      <c r="N150" s="376"/>
      <c r="O150" s="376"/>
      <c r="P150" s="376"/>
      <c r="Q150" s="376"/>
      <c r="R150" s="376"/>
      <c r="S150" s="376"/>
      <c r="T150" s="376"/>
      <c r="U150" s="376"/>
      <c r="V150" s="376"/>
      <c r="W150" s="376"/>
      <c r="X150" s="376"/>
      <c r="Y150" s="376"/>
      <c r="Z150" s="376"/>
      <c r="AA150" s="376"/>
      <c r="AB150" s="376"/>
      <c r="AC150" s="376"/>
      <c r="AD150" s="376"/>
      <c r="AE150" s="376"/>
      <c r="AF150" s="376"/>
      <c r="AG150" s="376"/>
    </row>
    <row r="151" spans="1:33" s="49" customFormat="1" ht="39.6">
      <c r="A151" s="245" t="s">
        <v>363</v>
      </c>
      <c r="B151" s="246" t="s">
        <v>612</v>
      </c>
      <c r="C151" s="246" t="s">
        <v>630</v>
      </c>
      <c r="D151" s="246" t="s">
        <v>361</v>
      </c>
      <c r="E151" s="246" t="s">
        <v>631</v>
      </c>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row>
    <row r="152" spans="1:33" s="49" customFormat="1" ht="79.2">
      <c r="A152" s="245" t="s">
        <v>363</v>
      </c>
      <c r="B152" s="246" t="s">
        <v>612</v>
      </c>
      <c r="C152" s="246" t="s">
        <v>632</v>
      </c>
      <c r="D152" s="246" t="s">
        <v>361</v>
      </c>
      <c r="E152" s="246" t="s">
        <v>633</v>
      </c>
      <c r="F152" s="376"/>
      <c r="G152" s="376"/>
      <c r="H152" s="376"/>
      <c r="I152" s="376"/>
      <c r="J152" s="376"/>
      <c r="K152" s="376"/>
      <c r="L152" s="376"/>
      <c r="M152" s="376"/>
      <c r="N152" s="376"/>
      <c r="O152" s="376"/>
      <c r="P152" s="376"/>
      <c r="Q152" s="376"/>
      <c r="R152" s="376"/>
      <c r="S152" s="376"/>
      <c r="T152" s="376"/>
      <c r="U152" s="376"/>
      <c r="V152" s="376"/>
      <c r="W152" s="376"/>
      <c r="X152" s="376"/>
      <c r="Y152" s="376"/>
      <c r="Z152" s="376"/>
      <c r="AA152" s="376"/>
      <c r="AB152" s="376"/>
      <c r="AC152" s="376"/>
      <c r="AD152" s="376"/>
      <c r="AE152" s="376"/>
      <c r="AF152" s="376"/>
      <c r="AG152" s="376"/>
    </row>
    <row r="153" spans="1:33" s="49" customFormat="1" ht="66">
      <c r="A153" s="245" t="s">
        <v>363</v>
      </c>
      <c r="B153" s="246" t="s">
        <v>612</v>
      </c>
      <c r="C153" s="246" t="s">
        <v>634</v>
      </c>
      <c r="D153" s="246" t="s">
        <v>361</v>
      </c>
      <c r="E153" s="385" t="s">
        <v>635</v>
      </c>
      <c r="F153" s="376"/>
      <c r="G153" s="376"/>
      <c r="H153" s="376"/>
      <c r="I153" s="376"/>
      <c r="J153" s="376"/>
      <c r="K153" s="376"/>
      <c r="L153" s="376"/>
      <c r="M153" s="376"/>
      <c r="N153" s="376"/>
      <c r="O153" s="376"/>
      <c r="P153" s="376"/>
      <c r="Q153" s="376"/>
      <c r="R153" s="376"/>
      <c r="S153" s="376"/>
      <c r="T153" s="376"/>
      <c r="U153" s="376"/>
      <c r="V153" s="376"/>
      <c r="W153" s="376"/>
      <c r="X153" s="376"/>
      <c r="Y153" s="376"/>
      <c r="Z153" s="376"/>
      <c r="AA153" s="376"/>
      <c r="AB153" s="376"/>
      <c r="AC153" s="376"/>
      <c r="AD153" s="376"/>
      <c r="AE153" s="376"/>
      <c r="AF153" s="376"/>
      <c r="AG153" s="376"/>
    </row>
    <row r="154" spans="1:33" s="49" customFormat="1" ht="66">
      <c r="A154" s="743" t="s">
        <v>363</v>
      </c>
      <c r="B154" s="742" t="s">
        <v>612</v>
      </c>
      <c r="C154" s="742" t="s">
        <v>1624</v>
      </c>
      <c r="D154" s="742" t="s">
        <v>361</v>
      </c>
      <c r="E154" s="742" t="s">
        <v>1625</v>
      </c>
      <c r="F154" s="376"/>
      <c r="G154" s="376"/>
      <c r="H154" s="376"/>
      <c r="I154" s="376"/>
      <c r="J154" s="376"/>
      <c r="K154" s="376"/>
      <c r="L154" s="376"/>
      <c r="M154" s="376"/>
      <c r="N154" s="376"/>
      <c r="O154" s="376"/>
      <c r="P154" s="376"/>
      <c r="Q154" s="376"/>
      <c r="R154" s="376"/>
      <c r="S154" s="376"/>
      <c r="T154" s="376"/>
      <c r="U154" s="376"/>
      <c r="V154" s="376"/>
      <c r="W154" s="376"/>
      <c r="X154" s="376"/>
      <c r="Y154" s="376"/>
      <c r="Z154" s="376"/>
      <c r="AA154" s="376"/>
      <c r="AB154" s="376"/>
      <c r="AC154" s="376"/>
      <c r="AD154" s="376"/>
      <c r="AE154" s="376"/>
      <c r="AF154" s="376"/>
      <c r="AG154" s="376"/>
    </row>
    <row r="155" spans="1:33" s="49" customFormat="1" ht="26.4">
      <c r="A155" s="245" t="s">
        <v>363</v>
      </c>
      <c r="B155" s="246" t="s">
        <v>612</v>
      </c>
      <c r="C155" s="246" t="s">
        <v>636</v>
      </c>
      <c r="D155" s="246" t="s">
        <v>361</v>
      </c>
      <c r="E155" s="246" t="s">
        <v>637</v>
      </c>
      <c r="F155" s="376"/>
      <c r="G155" s="376"/>
      <c r="H155" s="376"/>
      <c r="I155" s="376"/>
      <c r="J155" s="376"/>
      <c r="K155" s="376"/>
      <c r="L155" s="376"/>
      <c r="M155" s="376"/>
      <c r="N155" s="376"/>
      <c r="O155" s="376"/>
      <c r="P155" s="376"/>
      <c r="Q155" s="376"/>
      <c r="R155" s="376"/>
      <c r="S155" s="376"/>
      <c r="T155" s="376"/>
      <c r="U155" s="376"/>
      <c r="V155" s="376"/>
      <c r="W155" s="376"/>
      <c r="X155" s="376"/>
      <c r="Y155" s="376"/>
      <c r="Z155" s="376"/>
      <c r="AA155" s="376"/>
      <c r="AB155" s="376"/>
      <c r="AC155" s="376"/>
      <c r="AD155" s="376"/>
      <c r="AE155" s="376"/>
      <c r="AF155" s="376"/>
      <c r="AG155" s="376"/>
    </row>
    <row r="156" spans="1:33" s="49" customFormat="1" ht="39.6">
      <c r="A156" s="245" t="s">
        <v>363</v>
      </c>
      <c r="B156" s="246" t="s">
        <v>612</v>
      </c>
      <c r="C156" s="246" t="s">
        <v>638</v>
      </c>
      <c r="D156" s="246" t="s">
        <v>361</v>
      </c>
      <c r="E156" s="50" t="s">
        <v>639</v>
      </c>
      <c r="F156" s="376"/>
      <c r="G156" s="376"/>
      <c r="H156" s="376"/>
      <c r="I156" s="376"/>
      <c r="J156" s="376"/>
      <c r="K156" s="376"/>
      <c r="L156" s="376"/>
      <c r="M156" s="376"/>
      <c r="N156" s="376"/>
      <c r="O156" s="376"/>
      <c r="P156" s="376"/>
      <c r="Q156" s="376"/>
      <c r="R156" s="376"/>
      <c r="S156" s="376"/>
      <c r="T156" s="376"/>
      <c r="U156" s="376"/>
      <c r="V156" s="376"/>
      <c r="W156" s="376"/>
      <c r="X156" s="376"/>
      <c r="Y156" s="376"/>
      <c r="Z156" s="376"/>
      <c r="AA156" s="376"/>
      <c r="AB156" s="376"/>
      <c r="AC156" s="376"/>
      <c r="AD156" s="376"/>
      <c r="AE156" s="376"/>
      <c r="AF156" s="376"/>
      <c r="AG156" s="376"/>
    </row>
    <row r="157" spans="1:33" s="49" customFormat="1" ht="26.4">
      <c r="A157" s="245" t="s">
        <v>363</v>
      </c>
      <c r="B157" s="246" t="s">
        <v>612</v>
      </c>
      <c r="C157" s="246" t="s">
        <v>640</v>
      </c>
      <c r="D157" s="246" t="s">
        <v>361</v>
      </c>
      <c r="E157" s="246" t="s">
        <v>641</v>
      </c>
      <c r="F157" s="376"/>
      <c r="G157" s="376"/>
      <c r="H157" s="376"/>
      <c r="I157" s="376"/>
      <c r="J157" s="376"/>
      <c r="K157" s="376"/>
      <c r="L157" s="376"/>
      <c r="M157" s="376"/>
      <c r="N157" s="376"/>
      <c r="O157" s="376"/>
      <c r="P157" s="376"/>
      <c r="Q157" s="376"/>
      <c r="R157" s="376"/>
      <c r="S157" s="376"/>
      <c r="T157" s="376"/>
      <c r="U157" s="376"/>
      <c r="V157" s="376"/>
      <c r="W157" s="376"/>
      <c r="X157" s="376"/>
      <c r="Y157" s="376"/>
      <c r="Z157" s="376"/>
      <c r="AA157" s="376"/>
      <c r="AB157" s="376"/>
      <c r="AC157" s="376"/>
      <c r="AD157" s="376"/>
      <c r="AE157" s="376"/>
      <c r="AF157" s="376"/>
      <c r="AG157" s="376"/>
    </row>
    <row r="158" spans="1:33" s="49" customFormat="1" ht="79.2">
      <c r="A158" s="245" t="s">
        <v>363</v>
      </c>
      <c r="B158" s="246" t="s">
        <v>612</v>
      </c>
      <c r="C158" s="246" t="s">
        <v>642</v>
      </c>
      <c r="D158" s="246" t="s">
        <v>361</v>
      </c>
      <c r="E158" s="246" t="s">
        <v>643</v>
      </c>
      <c r="F158" s="376"/>
      <c r="G158" s="376"/>
      <c r="H158" s="376"/>
      <c r="I158" s="376"/>
      <c r="J158" s="376"/>
      <c r="K158" s="376"/>
      <c r="L158" s="376"/>
      <c r="M158" s="376"/>
      <c r="N158" s="376"/>
      <c r="O158" s="376"/>
      <c r="P158" s="376"/>
      <c r="Q158" s="376"/>
      <c r="R158" s="376"/>
      <c r="S158" s="376"/>
      <c r="T158" s="376"/>
      <c r="U158" s="376"/>
      <c r="V158" s="376"/>
      <c r="W158" s="376"/>
      <c r="X158" s="376"/>
      <c r="Y158" s="376"/>
      <c r="Z158" s="376"/>
      <c r="AA158" s="376"/>
      <c r="AB158" s="376"/>
      <c r="AC158" s="376"/>
      <c r="AD158" s="376"/>
      <c r="AE158" s="376"/>
      <c r="AF158" s="376"/>
      <c r="AG158" s="376"/>
    </row>
    <row r="159" spans="1:33" s="49" customFormat="1">
      <c r="A159" s="245" t="s">
        <v>363</v>
      </c>
      <c r="B159" s="246" t="s">
        <v>612</v>
      </c>
      <c r="C159" s="246" t="s">
        <v>644</v>
      </c>
      <c r="D159" s="246" t="s">
        <v>361</v>
      </c>
      <c r="E159" s="246" t="s">
        <v>645</v>
      </c>
      <c r="F159" s="376"/>
      <c r="G159" s="376"/>
      <c r="H159" s="376"/>
      <c r="I159" s="376"/>
      <c r="J159" s="376"/>
      <c r="K159" s="376"/>
      <c r="L159" s="376"/>
      <c r="M159" s="376"/>
      <c r="N159" s="376"/>
      <c r="O159" s="376"/>
      <c r="P159" s="376"/>
      <c r="Q159" s="376"/>
      <c r="R159" s="376"/>
      <c r="S159" s="376"/>
      <c r="T159" s="376"/>
      <c r="U159" s="376"/>
      <c r="V159" s="376"/>
      <c r="W159" s="376"/>
      <c r="X159" s="376"/>
      <c r="Y159" s="376"/>
      <c r="Z159" s="376"/>
      <c r="AA159" s="376"/>
      <c r="AB159" s="376"/>
      <c r="AC159" s="376"/>
      <c r="AD159" s="376"/>
      <c r="AE159" s="376"/>
      <c r="AF159" s="376"/>
      <c r="AG159" s="376"/>
    </row>
    <row r="160" spans="1:33" s="49" customFormat="1" ht="26.4">
      <c r="A160" s="245" t="s">
        <v>363</v>
      </c>
      <c r="B160" s="246" t="s">
        <v>612</v>
      </c>
      <c r="C160" s="246" t="s">
        <v>646</v>
      </c>
      <c r="D160" s="246" t="s">
        <v>361</v>
      </c>
      <c r="E160" s="246" t="s">
        <v>647</v>
      </c>
      <c r="F160" s="376"/>
      <c r="G160" s="376"/>
      <c r="H160" s="376"/>
      <c r="I160" s="376"/>
      <c r="J160" s="376"/>
      <c r="K160" s="376"/>
      <c r="L160" s="376"/>
      <c r="M160" s="376"/>
      <c r="N160" s="376"/>
      <c r="O160" s="376"/>
      <c r="P160" s="376"/>
      <c r="Q160" s="376"/>
      <c r="R160" s="376"/>
      <c r="S160" s="376"/>
      <c r="T160" s="376"/>
      <c r="U160" s="376"/>
      <c r="V160" s="376"/>
      <c r="W160" s="376"/>
      <c r="X160" s="376"/>
      <c r="Y160" s="376"/>
      <c r="Z160" s="376"/>
      <c r="AA160" s="376"/>
      <c r="AB160" s="376"/>
      <c r="AC160" s="376"/>
      <c r="AD160" s="376"/>
      <c r="AE160" s="376"/>
      <c r="AF160" s="376"/>
      <c r="AG160" s="376"/>
    </row>
    <row r="161" spans="1:33" s="49" customFormat="1" ht="26.4">
      <c r="A161" s="245" t="s">
        <v>363</v>
      </c>
      <c r="B161" s="246" t="s">
        <v>612</v>
      </c>
      <c r="C161" s="246" t="s">
        <v>648</v>
      </c>
      <c r="D161" s="246" t="s">
        <v>361</v>
      </c>
      <c r="E161" s="246" t="s">
        <v>649</v>
      </c>
      <c r="F161" s="376"/>
      <c r="G161" s="376"/>
      <c r="H161" s="376"/>
      <c r="I161" s="376"/>
      <c r="J161" s="376"/>
      <c r="K161" s="376"/>
      <c r="L161" s="376"/>
      <c r="M161" s="376"/>
      <c r="N161" s="376"/>
      <c r="O161" s="376"/>
      <c r="P161" s="376"/>
      <c r="Q161" s="376"/>
      <c r="R161" s="376"/>
      <c r="S161" s="376"/>
      <c r="T161" s="376"/>
      <c r="U161" s="376"/>
      <c r="V161" s="376"/>
      <c r="W161" s="376"/>
      <c r="X161" s="376"/>
      <c r="Y161" s="376"/>
      <c r="Z161" s="376"/>
      <c r="AA161" s="376"/>
      <c r="AB161" s="376"/>
      <c r="AC161" s="376"/>
      <c r="AD161" s="376"/>
      <c r="AE161" s="376"/>
      <c r="AF161" s="376"/>
      <c r="AG161" s="376"/>
    </row>
    <row r="162" spans="1:33" s="49" customFormat="1" ht="26.4">
      <c r="A162" s="245" t="s">
        <v>363</v>
      </c>
      <c r="B162" s="246" t="s">
        <v>612</v>
      </c>
      <c r="C162" s="246" t="s">
        <v>650</v>
      </c>
      <c r="D162" s="246" t="s">
        <v>361</v>
      </c>
      <c r="E162" s="246" t="s">
        <v>651</v>
      </c>
      <c r="F162" s="376"/>
      <c r="G162" s="376"/>
      <c r="H162" s="376"/>
      <c r="I162" s="376"/>
      <c r="J162" s="376"/>
      <c r="K162" s="376"/>
      <c r="L162" s="376"/>
      <c r="M162" s="376"/>
      <c r="N162" s="376"/>
      <c r="O162" s="376"/>
      <c r="P162" s="376"/>
      <c r="Q162" s="376"/>
      <c r="R162" s="376"/>
      <c r="S162" s="376"/>
      <c r="T162" s="376"/>
      <c r="U162" s="376"/>
      <c r="V162" s="376"/>
      <c r="W162" s="376"/>
      <c r="X162" s="376"/>
      <c r="Y162" s="376"/>
      <c r="Z162" s="376"/>
      <c r="AA162" s="376"/>
      <c r="AB162" s="376"/>
      <c r="AC162" s="376"/>
      <c r="AD162" s="376"/>
      <c r="AE162" s="376"/>
      <c r="AF162" s="376"/>
      <c r="AG162" s="376"/>
    </row>
    <row r="163" spans="1:33" s="49" customFormat="1" ht="39.6">
      <c r="A163" s="245" t="s">
        <v>363</v>
      </c>
      <c r="B163" s="246" t="s">
        <v>612</v>
      </c>
      <c r="C163" s="246" t="s">
        <v>652</v>
      </c>
      <c r="D163" s="246" t="s">
        <v>361</v>
      </c>
      <c r="E163" s="246" t="s">
        <v>653</v>
      </c>
      <c r="F163" s="376"/>
      <c r="G163" s="376"/>
      <c r="H163" s="376"/>
      <c r="I163" s="376"/>
      <c r="J163" s="376"/>
      <c r="K163" s="376"/>
      <c r="L163" s="376"/>
      <c r="M163" s="376"/>
      <c r="N163" s="376"/>
      <c r="O163" s="376"/>
      <c r="P163" s="376"/>
      <c r="Q163" s="376"/>
      <c r="R163" s="376"/>
      <c r="S163" s="376"/>
      <c r="T163" s="376"/>
      <c r="U163" s="376"/>
      <c r="V163" s="376"/>
      <c r="W163" s="376"/>
      <c r="X163" s="376"/>
      <c r="Y163" s="376"/>
      <c r="Z163" s="376"/>
      <c r="AA163" s="376"/>
      <c r="AB163" s="376"/>
      <c r="AC163" s="376"/>
      <c r="AD163" s="376"/>
      <c r="AE163" s="376"/>
      <c r="AF163" s="376"/>
      <c r="AG163" s="376"/>
    </row>
    <row r="164" spans="1:33" s="49" customFormat="1" ht="52.8">
      <c r="A164" s="245" t="s">
        <v>363</v>
      </c>
      <c r="B164" s="246" t="s">
        <v>612</v>
      </c>
      <c r="C164" s="246" t="s">
        <v>654</v>
      </c>
      <c r="D164" s="246" t="s">
        <v>361</v>
      </c>
      <c r="E164" s="246" t="s">
        <v>655</v>
      </c>
      <c r="F164" s="376"/>
      <c r="G164" s="376"/>
      <c r="H164" s="376"/>
      <c r="I164" s="376"/>
      <c r="J164" s="376"/>
      <c r="K164" s="376"/>
      <c r="L164" s="376"/>
      <c r="M164" s="376"/>
      <c r="N164" s="376"/>
      <c r="O164" s="376"/>
      <c r="P164" s="376"/>
      <c r="Q164" s="376"/>
      <c r="R164" s="376"/>
      <c r="S164" s="376"/>
      <c r="T164" s="376"/>
      <c r="U164" s="376"/>
      <c r="V164" s="376"/>
      <c r="W164" s="376"/>
      <c r="X164" s="376"/>
      <c r="Y164" s="376"/>
      <c r="Z164" s="376"/>
      <c r="AA164" s="376"/>
      <c r="AB164" s="376"/>
      <c r="AC164" s="376"/>
      <c r="AD164" s="376"/>
      <c r="AE164" s="376"/>
      <c r="AF164" s="376"/>
      <c r="AG164" s="376"/>
    </row>
    <row r="165" spans="1:33" s="49" customFormat="1" ht="39.6">
      <c r="A165" s="245" t="s">
        <v>363</v>
      </c>
      <c r="B165" s="246" t="s">
        <v>612</v>
      </c>
      <c r="C165" s="246" t="s">
        <v>656</v>
      </c>
      <c r="D165" s="246" t="s">
        <v>361</v>
      </c>
      <c r="E165" s="246" t="s">
        <v>657</v>
      </c>
      <c r="F165" s="376"/>
      <c r="G165" s="376"/>
      <c r="H165" s="376"/>
      <c r="I165" s="376"/>
      <c r="J165" s="376"/>
      <c r="K165" s="376"/>
      <c r="L165" s="376"/>
      <c r="M165" s="376"/>
      <c r="N165" s="376"/>
      <c r="O165" s="376"/>
      <c r="P165" s="376"/>
      <c r="Q165" s="376"/>
      <c r="R165" s="376"/>
      <c r="S165" s="376"/>
      <c r="T165" s="376"/>
      <c r="U165" s="376"/>
      <c r="V165" s="376"/>
      <c r="W165" s="376"/>
      <c r="X165" s="376"/>
      <c r="Y165" s="376"/>
      <c r="Z165" s="376"/>
      <c r="AA165" s="376"/>
      <c r="AB165" s="376"/>
      <c r="AC165" s="376"/>
      <c r="AD165" s="376"/>
      <c r="AE165" s="376"/>
      <c r="AF165" s="376"/>
      <c r="AG165" s="376"/>
    </row>
    <row r="166" spans="1:33" s="49" customFormat="1">
      <c r="A166" s="245" t="s">
        <v>363</v>
      </c>
      <c r="B166" s="246" t="s">
        <v>612</v>
      </c>
      <c r="C166" s="246" t="s">
        <v>658</v>
      </c>
      <c r="D166" s="246" t="s">
        <v>361</v>
      </c>
      <c r="E166" s="246" t="s">
        <v>659</v>
      </c>
      <c r="F166" s="376"/>
      <c r="G166" s="376"/>
      <c r="H166" s="376"/>
      <c r="I166" s="376"/>
      <c r="J166" s="376"/>
      <c r="K166" s="376"/>
      <c r="L166" s="376"/>
      <c r="M166" s="376"/>
      <c r="N166" s="376"/>
      <c r="O166" s="376"/>
      <c r="P166" s="376"/>
      <c r="Q166" s="376"/>
      <c r="R166" s="376"/>
      <c r="S166" s="376"/>
      <c r="T166" s="376"/>
      <c r="U166" s="376"/>
      <c r="V166" s="376"/>
      <c r="W166" s="376"/>
      <c r="X166" s="376"/>
      <c r="Y166" s="376"/>
      <c r="Z166" s="376"/>
      <c r="AA166" s="376"/>
      <c r="AB166" s="376"/>
      <c r="AC166" s="376"/>
      <c r="AD166" s="376"/>
      <c r="AE166" s="376"/>
      <c r="AF166" s="376"/>
      <c r="AG166" s="376"/>
    </row>
    <row r="167" spans="1:33" s="49" customFormat="1" ht="66">
      <c r="A167" s="245" t="s">
        <v>363</v>
      </c>
      <c r="B167" s="246" t="s">
        <v>612</v>
      </c>
      <c r="C167" s="246" t="s">
        <v>660</v>
      </c>
      <c r="D167" s="246" t="s">
        <v>361</v>
      </c>
      <c r="E167" s="246" t="s">
        <v>661</v>
      </c>
      <c r="F167" s="376"/>
      <c r="G167" s="376"/>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row>
    <row r="168" spans="1:33" s="49" customFormat="1" ht="52.8">
      <c r="A168" s="245" t="s">
        <v>363</v>
      </c>
      <c r="B168" s="246" t="s">
        <v>612</v>
      </c>
      <c r="C168" s="246" t="s">
        <v>662</v>
      </c>
      <c r="D168" s="246" t="s">
        <v>361</v>
      </c>
      <c r="E168" s="246" t="s">
        <v>663</v>
      </c>
      <c r="F168" s="376"/>
      <c r="G168" s="376"/>
      <c r="H168" s="376"/>
      <c r="I168" s="376"/>
      <c r="J168" s="376"/>
      <c r="K168" s="376"/>
      <c r="L168" s="376"/>
      <c r="M168" s="376"/>
      <c r="N168" s="376"/>
      <c r="O168" s="376"/>
      <c r="P168" s="376"/>
      <c r="Q168" s="376"/>
      <c r="R168" s="376"/>
      <c r="S168" s="376"/>
      <c r="T168" s="376"/>
      <c r="U168" s="376"/>
      <c r="V168" s="376"/>
      <c r="W168" s="376"/>
      <c r="X168" s="376"/>
      <c r="Y168" s="376"/>
      <c r="Z168" s="376"/>
      <c r="AA168" s="376"/>
      <c r="AB168" s="376"/>
      <c r="AC168" s="376"/>
      <c r="AD168" s="376"/>
      <c r="AE168" s="376"/>
      <c r="AF168" s="376"/>
      <c r="AG168" s="376"/>
    </row>
    <row r="169" spans="1:33" s="49" customFormat="1" ht="39.6">
      <c r="A169" s="245" t="s">
        <v>363</v>
      </c>
      <c r="B169" s="246" t="s">
        <v>612</v>
      </c>
      <c r="C169" s="246" t="s">
        <v>664</v>
      </c>
      <c r="D169" s="246" t="s">
        <v>361</v>
      </c>
      <c r="E169" s="246" t="s">
        <v>665</v>
      </c>
      <c r="F169" s="376"/>
      <c r="G169" s="376"/>
      <c r="H169" s="376"/>
      <c r="I169" s="376"/>
      <c r="J169" s="376"/>
      <c r="K169" s="376"/>
      <c r="L169" s="376"/>
      <c r="M169" s="376"/>
      <c r="N169" s="376"/>
      <c r="O169" s="376"/>
      <c r="P169" s="376"/>
      <c r="Q169" s="376"/>
      <c r="R169" s="376"/>
      <c r="S169" s="376"/>
      <c r="T169" s="376"/>
      <c r="U169" s="376"/>
      <c r="V169" s="376"/>
      <c r="W169" s="376"/>
      <c r="X169" s="376"/>
      <c r="Y169" s="376"/>
      <c r="Z169" s="376"/>
      <c r="AA169" s="376"/>
      <c r="AB169" s="376"/>
      <c r="AC169" s="376"/>
      <c r="AD169" s="376"/>
      <c r="AE169" s="376"/>
      <c r="AF169" s="376"/>
      <c r="AG169" s="376"/>
    </row>
    <row r="170" spans="1:33" s="49" customFormat="1" ht="39.6">
      <c r="A170" s="245" t="s">
        <v>363</v>
      </c>
      <c r="B170" s="246" t="s">
        <v>612</v>
      </c>
      <c r="C170" s="246" t="s">
        <v>666</v>
      </c>
      <c r="D170" s="246" t="s">
        <v>361</v>
      </c>
      <c r="E170" s="246" t="s">
        <v>667</v>
      </c>
      <c r="F170" s="376"/>
      <c r="G170" s="376"/>
      <c r="H170" s="376"/>
      <c r="I170" s="376"/>
      <c r="J170" s="376"/>
      <c r="K170" s="376"/>
      <c r="L170" s="376"/>
      <c r="M170" s="376"/>
      <c r="N170" s="376"/>
      <c r="O170" s="376"/>
      <c r="P170" s="376"/>
      <c r="Q170" s="376"/>
      <c r="R170" s="376"/>
      <c r="S170" s="376"/>
      <c r="T170" s="376"/>
      <c r="U170" s="376"/>
      <c r="V170" s="376"/>
      <c r="W170" s="376"/>
      <c r="X170" s="376"/>
      <c r="Y170" s="376"/>
      <c r="Z170" s="376"/>
      <c r="AA170" s="376"/>
      <c r="AB170" s="376"/>
      <c r="AC170" s="376"/>
      <c r="AD170" s="376"/>
      <c r="AE170" s="376"/>
      <c r="AF170" s="376"/>
      <c r="AG170" s="376"/>
    </row>
    <row r="171" spans="1:33" s="49" customFormat="1" ht="79.2">
      <c r="A171" s="245" t="s">
        <v>363</v>
      </c>
      <c r="B171" s="246" t="s">
        <v>612</v>
      </c>
      <c r="C171" s="246" t="s">
        <v>668</v>
      </c>
      <c r="D171" s="246" t="s">
        <v>361</v>
      </c>
      <c r="E171" s="246" t="s">
        <v>669</v>
      </c>
      <c r="F171" s="376"/>
      <c r="G171" s="376"/>
      <c r="H171" s="376"/>
      <c r="I171" s="376"/>
      <c r="J171" s="376"/>
      <c r="K171" s="376"/>
      <c r="L171" s="376"/>
      <c r="M171" s="376"/>
      <c r="N171" s="376"/>
      <c r="O171" s="376"/>
      <c r="P171" s="376"/>
      <c r="Q171" s="376"/>
      <c r="R171" s="376"/>
      <c r="S171" s="376"/>
      <c r="T171" s="376"/>
      <c r="U171" s="376"/>
      <c r="V171" s="376"/>
      <c r="W171" s="376"/>
      <c r="X171" s="376"/>
      <c r="Y171" s="376"/>
      <c r="Z171" s="376"/>
      <c r="AA171" s="376"/>
      <c r="AB171" s="376"/>
      <c r="AC171" s="376"/>
      <c r="AD171" s="376"/>
      <c r="AE171" s="376"/>
      <c r="AF171" s="376"/>
      <c r="AG171" s="376"/>
    </row>
    <row r="172" spans="1:33" s="49" customFormat="1" ht="52.8">
      <c r="A172" s="245" t="s">
        <v>363</v>
      </c>
      <c r="B172" s="246" t="s">
        <v>612</v>
      </c>
      <c r="C172" s="246" t="s">
        <v>670</v>
      </c>
      <c r="D172" s="246" t="s">
        <v>361</v>
      </c>
      <c r="E172" s="246" t="s">
        <v>671</v>
      </c>
      <c r="F172" s="376"/>
      <c r="G172" s="376"/>
      <c r="H172" s="376"/>
      <c r="I172" s="376"/>
      <c r="J172" s="376"/>
      <c r="K172" s="376"/>
      <c r="L172" s="376"/>
      <c r="M172" s="376"/>
      <c r="N172" s="376"/>
      <c r="O172" s="376"/>
      <c r="P172" s="376"/>
      <c r="Q172" s="376"/>
      <c r="R172" s="376"/>
      <c r="S172" s="376"/>
      <c r="T172" s="376"/>
      <c r="U172" s="376"/>
      <c r="V172" s="376"/>
      <c r="W172" s="376"/>
      <c r="X172" s="376"/>
      <c r="Y172" s="376"/>
      <c r="Z172" s="376"/>
      <c r="AA172" s="376"/>
      <c r="AB172" s="376"/>
      <c r="AC172" s="376"/>
      <c r="AD172" s="376"/>
      <c r="AE172" s="376"/>
      <c r="AF172" s="376"/>
      <c r="AG172" s="376"/>
    </row>
    <row r="173" spans="1:33" s="49" customFormat="1" ht="26.4">
      <c r="A173" s="245" t="s">
        <v>363</v>
      </c>
      <c r="B173" s="246" t="s">
        <v>612</v>
      </c>
      <c r="C173" s="246" t="s">
        <v>672</v>
      </c>
      <c r="D173" s="246" t="s">
        <v>361</v>
      </c>
      <c r="E173" s="246" t="s">
        <v>673</v>
      </c>
      <c r="F173" s="376"/>
      <c r="G173" s="376"/>
      <c r="H173" s="376"/>
      <c r="I173" s="376"/>
      <c r="J173" s="376"/>
      <c r="K173" s="376"/>
      <c r="L173" s="376"/>
      <c r="M173" s="376"/>
      <c r="N173" s="376"/>
      <c r="O173" s="376"/>
      <c r="P173" s="376"/>
      <c r="Q173" s="376"/>
      <c r="R173" s="376"/>
      <c r="S173" s="376"/>
      <c r="T173" s="376"/>
      <c r="U173" s="376"/>
      <c r="V173" s="376"/>
      <c r="W173" s="376"/>
      <c r="X173" s="376"/>
      <c r="Y173" s="376"/>
      <c r="Z173" s="376"/>
      <c r="AA173" s="376"/>
      <c r="AB173" s="376"/>
      <c r="AC173" s="376"/>
      <c r="AD173" s="376"/>
      <c r="AE173" s="376"/>
      <c r="AF173" s="376"/>
      <c r="AG173" s="376"/>
    </row>
    <row r="174" spans="1:33" s="49" customFormat="1" ht="39.6">
      <c r="A174" s="245" t="s">
        <v>363</v>
      </c>
      <c r="B174" s="246" t="s">
        <v>612</v>
      </c>
      <c r="C174" s="246" t="s">
        <v>674</v>
      </c>
      <c r="D174" s="246" t="s">
        <v>361</v>
      </c>
      <c r="E174" s="246" t="s">
        <v>675</v>
      </c>
      <c r="F174" s="376"/>
      <c r="G174" s="376"/>
      <c r="H174" s="376"/>
      <c r="I174" s="376"/>
      <c r="J174" s="376"/>
      <c r="K174" s="376"/>
      <c r="L174" s="376"/>
      <c r="M174" s="376"/>
      <c r="N174" s="376"/>
      <c r="O174" s="376"/>
      <c r="P174" s="376"/>
      <c r="Q174" s="376"/>
      <c r="R174" s="376"/>
      <c r="S174" s="376"/>
      <c r="T174" s="376"/>
      <c r="U174" s="376"/>
      <c r="V174" s="376"/>
      <c r="W174" s="376"/>
      <c r="X174" s="376"/>
      <c r="Y174" s="376"/>
      <c r="Z174" s="376"/>
      <c r="AA174" s="376"/>
      <c r="AB174" s="376"/>
      <c r="AC174" s="376"/>
      <c r="AD174" s="376"/>
      <c r="AE174" s="376"/>
      <c r="AF174" s="376"/>
      <c r="AG174" s="376"/>
    </row>
    <row r="175" spans="1:33" s="18" customFormat="1" ht="26.4">
      <c r="A175" s="245" t="s">
        <v>363</v>
      </c>
      <c r="B175" s="246" t="s">
        <v>612</v>
      </c>
      <c r="C175" s="246" t="s">
        <v>676</v>
      </c>
      <c r="D175" s="246" t="s">
        <v>361</v>
      </c>
      <c r="E175" s="246" t="s">
        <v>677</v>
      </c>
    </row>
    <row r="176" spans="1:33" s="49" customFormat="1" ht="26.4">
      <c r="A176" s="245" t="s">
        <v>363</v>
      </c>
      <c r="B176" s="246" t="s">
        <v>612</v>
      </c>
      <c r="C176" s="246" t="s">
        <v>678</v>
      </c>
      <c r="D176" s="246" t="s">
        <v>361</v>
      </c>
      <c r="E176" s="246" t="s">
        <v>679</v>
      </c>
      <c r="F176" s="376"/>
      <c r="G176" s="376"/>
      <c r="H176" s="376"/>
      <c r="I176" s="376"/>
      <c r="J176" s="376"/>
      <c r="K176" s="376"/>
      <c r="L176" s="376"/>
      <c r="M176" s="376"/>
      <c r="N176" s="376"/>
      <c r="O176" s="376"/>
      <c r="P176" s="376"/>
      <c r="Q176" s="376"/>
      <c r="R176" s="376"/>
      <c r="S176" s="376"/>
      <c r="T176" s="376"/>
      <c r="U176" s="376"/>
      <c r="V176" s="376"/>
      <c r="W176" s="376"/>
      <c r="X176" s="376"/>
      <c r="Y176" s="376"/>
      <c r="Z176" s="376"/>
      <c r="AA176" s="376"/>
      <c r="AB176" s="376"/>
      <c r="AC176" s="376"/>
      <c r="AD176" s="376"/>
      <c r="AE176" s="376"/>
      <c r="AF176" s="376"/>
      <c r="AG176" s="376"/>
    </row>
    <row r="177" spans="1:33" s="49" customFormat="1" ht="26.4">
      <c r="A177" s="245" t="s">
        <v>363</v>
      </c>
      <c r="B177" s="246" t="s">
        <v>612</v>
      </c>
      <c r="C177" s="246" t="s">
        <v>680</v>
      </c>
      <c r="D177" s="246" t="s">
        <v>361</v>
      </c>
      <c r="E177" s="246" t="s">
        <v>681</v>
      </c>
      <c r="F177" s="376"/>
      <c r="G177" s="376"/>
      <c r="H177" s="376"/>
      <c r="I177" s="376"/>
      <c r="J177" s="376"/>
      <c r="K177" s="376"/>
      <c r="L177" s="376"/>
      <c r="M177" s="376"/>
      <c r="N177" s="376"/>
      <c r="O177" s="376"/>
      <c r="P177" s="376"/>
      <c r="Q177" s="376"/>
      <c r="R177" s="376"/>
      <c r="S177" s="376"/>
      <c r="T177" s="376"/>
      <c r="U177" s="376"/>
      <c r="V177" s="376"/>
      <c r="W177" s="376"/>
      <c r="X177" s="376"/>
      <c r="Y177" s="376"/>
      <c r="Z177" s="376"/>
      <c r="AA177" s="376"/>
      <c r="AB177" s="376"/>
      <c r="AC177" s="376"/>
      <c r="AD177" s="376"/>
      <c r="AE177" s="376"/>
      <c r="AF177" s="376"/>
      <c r="AG177" s="376"/>
    </row>
    <row r="178" spans="1:33" s="49" customFormat="1" ht="52.8">
      <c r="A178" s="245" t="s">
        <v>363</v>
      </c>
      <c r="B178" s="246" t="s">
        <v>612</v>
      </c>
      <c r="C178" s="246" t="s">
        <v>682</v>
      </c>
      <c r="D178" s="246" t="s">
        <v>361</v>
      </c>
      <c r="E178" s="246" t="s">
        <v>683</v>
      </c>
      <c r="F178" s="376"/>
      <c r="G178" s="376"/>
      <c r="H178" s="376"/>
      <c r="I178" s="376"/>
      <c r="J178" s="376"/>
      <c r="K178" s="376"/>
      <c r="L178" s="376"/>
      <c r="M178" s="376"/>
      <c r="N178" s="376"/>
      <c r="O178" s="376"/>
      <c r="P178" s="376"/>
      <c r="Q178" s="376"/>
      <c r="R178" s="376"/>
      <c r="S178" s="376"/>
      <c r="T178" s="376"/>
      <c r="U178" s="376"/>
      <c r="V178" s="376"/>
      <c r="W178" s="376"/>
      <c r="X178" s="376"/>
      <c r="Y178" s="376"/>
      <c r="Z178" s="376"/>
      <c r="AA178" s="376"/>
      <c r="AB178" s="376"/>
      <c r="AC178" s="376"/>
      <c r="AD178" s="376"/>
      <c r="AE178" s="376"/>
      <c r="AF178" s="376"/>
      <c r="AG178" s="376"/>
    </row>
    <row r="179" spans="1:33" s="49" customFormat="1" ht="66">
      <c r="A179" s="374" t="s">
        <v>356</v>
      </c>
      <c r="B179" s="370" t="s">
        <v>684</v>
      </c>
      <c r="C179" s="370" t="s">
        <v>613</v>
      </c>
      <c r="D179" s="370" t="s">
        <v>361</v>
      </c>
      <c r="E179" s="375" t="s">
        <v>685</v>
      </c>
      <c r="F179" s="376"/>
      <c r="G179" s="376"/>
      <c r="H179" s="376"/>
      <c r="I179" s="376"/>
      <c r="J179" s="376"/>
      <c r="K179" s="376"/>
      <c r="L179" s="376"/>
      <c r="M179" s="376"/>
      <c r="N179" s="376"/>
      <c r="O179" s="376"/>
      <c r="P179" s="376"/>
      <c r="Q179" s="376"/>
      <c r="R179" s="376"/>
      <c r="S179" s="376"/>
      <c r="T179" s="376"/>
      <c r="U179" s="376"/>
      <c r="V179" s="376"/>
      <c r="W179" s="376"/>
      <c r="X179" s="376"/>
      <c r="Y179" s="376"/>
      <c r="Z179" s="376"/>
      <c r="AA179" s="376"/>
      <c r="AB179" s="376"/>
      <c r="AC179" s="376"/>
      <c r="AD179" s="376"/>
      <c r="AE179" s="376"/>
      <c r="AF179" s="376"/>
      <c r="AG179" s="376"/>
    </row>
    <row r="180" spans="1:33" s="49" customFormat="1" ht="26.4">
      <c r="A180" s="245" t="s">
        <v>363</v>
      </c>
      <c r="B180" s="246" t="s">
        <v>684</v>
      </c>
      <c r="C180" s="246" t="s">
        <v>686</v>
      </c>
      <c r="D180" s="246" t="s">
        <v>361</v>
      </c>
      <c r="E180" s="246" t="s">
        <v>687</v>
      </c>
      <c r="F180" s="376"/>
      <c r="G180" s="376"/>
      <c r="H180" s="376"/>
      <c r="I180" s="376"/>
      <c r="J180" s="376"/>
      <c r="K180" s="376"/>
      <c r="L180" s="376"/>
      <c r="M180" s="376"/>
      <c r="N180" s="376"/>
      <c r="O180" s="376"/>
      <c r="P180" s="376"/>
      <c r="Q180" s="376"/>
      <c r="R180" s="376"/>
      <c r="S180" s="376"/>
      <c r="T180" s="376"/>
      <c r="U180" s="376"/>
      <c r="V180" s="376"/>
      <c r="W180" s="376"/>
      <c r="X180" s="376"/>
      <c r="Y180" s="376"/>
      <c r="Z180" s="376"/>
      <c r="AA180" s="376"/>
      <c r="AB180" s="376"/>
      <c r="AC180" s="376"/>
      <c r="AD180" s="376"/>
      <c r="AE180" s="376"/>
      <c r="AF180" s="376"/>
      <c r="AG180" s="376"/>
    </row>
    <row r="181" spans="1:33" s="49" customFormat="1" ht="79.2">
      <c r="A181" s="245" t="s">
        <v>363</v>
      </c>
      <c r="B181" s="246" t="s">
        <v>684</v>
      </c>
      <c r="C181" s="246" t="s">
        <v>688</v>
      </c>
      <c r="D181" s="246" t="s">
        <v>361</v>
      </c>
      <c r="E181" s="246" t="s">
        <v>689</v>
      </c>
      <c r="F181" s="376"/>
      <c r="G181" s="376"/>
      <c r="H181" s="376"/>
      <c r="I181" s="376"/>
      <c r="J181" s="376"/>
      <c r="K181" s="376"/>
      <c r="L181" s="376"/>
      <c r="M181" s="376"/>
      <c r="N181" s="376"/>
      <c r="O181" s="376"/>
      <c r="P181" s="376"/>
      <c r="Q181" s="376"/>
      <c r="R181" s="376"/>
      <c r="S181" s="376"/>
      <c r="T181" s="376"/>
      <c r="U181" s="376"/>
      <c r="V181" s="376"/>
      <c r="W181" s="376"/>
      <c r="X181" s="376"/>
      <c r="Y181" s="376"/>
      <c r="Z181" s="376"/>
      <c r="AA181" s="376"/>
      <c r="AB181" s="376"/>
      <c r="AC181" s="376"/>
      <c r="AD181" s="376"/>
      <c r="AE181" s="376"/>
      <c r="AF181" s="376"/>
      <c r="AG181" s="376"/>
    </row>
    <row r="182" spans="1:33" s="49" customFormat="1" ht="26.4">
      <c r="A182" s="245" t="s">
        <v>363</v>
      </c>
      <c r="B182" s="246" t="s">
        <v>684</v>
      </c>
      <c r="C182" s="246" t="s">
        <v>690</v>
      </c>
      <c r="D182" s="246" t="s">
        <v>361</v>
      </c>
      <c r="E182" s="246" t="s">
        <v>691</v>
      </c>
      <c r="F182" s="376"/>
      <c r="G182" s="376"/>
      <c r="H182" s="376"/>
      <c r="I182" s="376"/>
      <c r="J182" s="376"/>
      <c r="K182" s="376"/>
      <c r="L182" s="376"/>
      <c r="M182" s="376"/>
      <c r="N182" s="376"/>
      <c r="O182" s="376"/>
      <c r="P182" s="376"/>
      <c r="Q182" s="376"/>
      <c r="R182" s="376"/>
      <c r="S182" s="376"/>
      <c r="T182" s="376"/>
      <c r="U182" s="376"/>
      <c r="V182" s="376"/>
      <c r="W182" s="376"/>
      <c r="X182" s="376"/>
      <c r="Y182" s="376"/>
      <c r="Z182" s="376"/>
      <c r="AA182" s="376"/>
      <c r="AB182" s="376"/>
      <c r="AC182" s="376"/>
      <c r="AD182" s="376"/>
      <c r="AE182" s="376"/>
      <c r="AF182" s="376"/>
      <c r="AG182" s="376"/>
    </row>
    <row r="183" spans="1:33" s="49" customFormat="1" ht="39.6">
      <c r="A183" s="245" t="s">
        <v>363</v>
      </c>
      <c r="B183" s="246" t="s">
        <v>684</v>
      </c>
      <c r="C183" s="246" t="s">
        <v>692</v>
      </c>
      <c r="D183" s="246" t="s">
        <v>361</v>
      </c>
      <c r="E183" s="246" t="s">
        <v>693</v>
      </c>
      <c r="F183" s="376"/>
      <c r="G183" s="376"/>
      <c r="H183" s="376"/>
      <c r="I183" s="376"/>
      <c r="J183" s="376"/>
      <c r="K183" s="376"/>
      <c r="L183" s="376"/>
      <c r="M183" s="376"/>
      <c r="N183" s="376"/>
      <c r="O183" s="376"/>
      <c r="P183" s="376"/>
      <c r="Q183" s="376"/>
      <c r="R183" s="376"/>
      <c r="S183" s="376"/>
      <c r="T183" s="376"/>
      <c r="U183" s="376"/>
      <c r="V183" s="376"/>
      <c r="W183" s="376"/>
      <c r="X183" s="376"/>
      <c r="Y183" s="376"/>
      <c r="Z183" s="376"/>
      <c r="AA183" s="376"/>
      <c r="AB183" s="376"/>
      <c r="AC183" s="376"/>
      <c r="AD183" s="376"/>
      <c r="AE183" s="376"/>
      <c r="AF183" s="376"/>
      <c r="AG183" s="376"/>
    </row>
    <row r="184" spans="1:33" s="49" customFormat="1" ht="52.8">
      <c r="A184" s="245" t="s">
        <v>363</v>
      </c>
      <c r="B184" s="246" t="s">
        <v>684</v>
      </c>
      <c r="C184" s="246" t="s">
        <v>694</v>
      </c>
      <c r="D184" s="246" t="s">
        <v>361</v>
      </c>
      <c r="E184" s="246" t="s">
        <v>695</v>
      </c>
      <c r="F184" s="376"/>
      <c r="G184" s="376"/>
      <c r="H184" s="376"/>
      <c r="I184" s="376"/>
      <c r="J184" s="376"/>
      <c r="K184" s="376"/>
      <c r="L184" s="376"/>
      <c r="M184" s="376"/>
      <c r="N184" s="376"/>
      <c r="O184" s="376"/>
      <c r="P184" s="376"/>
      <c r="Q184" s="376"/>
      <c r="R184" s="376"/>
      <c r="S184" s="376"/>
      <c r="T184" s="376"/>
      <c r="U184" s="376"/>
      <c r="V184" s="376"/>
      <c r="W184" s="376"/>
      <c r="X184" s="376"/>
      <c r="Y184" s="376"/>
      <c r="Z184" s="376"/>
      <c r="AA184" s="376"/>
      <c r="AB184" s="376"/>
      <c r="AC184" s="376"/>
      <c r="AD184" s="376"/>
      <c r="AE184" s="376"/>
      <c r="AF184" s="376"/>
      <c r="AG184" s="376"/>
    </row>
    <row r="185" spans="1:33" s="49" customFormat="1">
      <c r="A185" s="245" t="s">
        <v>363</v>
      </c>
      <c r="B185" s="246" t="s">
        <v>684</v>
      </c>
      <c r="C185" s="246" t="s">
        <v>696</v>
      </c>
      <c r="D185" s="246" t="s">
        <v>361</v>
      </c>
      <c r="E185" s="246" t="s">
        <v>697</v>
      </c>
      <c r="F185" s="376"/>
      <c r="G185" s="376"/>
      <c r="H185" s="376"/>
      <c r="I185" s="376"/>
      <c r="J185" s="376"/>
      <c r="K185" s="376"/>
      <c r="L185" s="376"/>
      <c r="M185" s="376"/>
      <c r="N185" s="376"/>
      <c r="O185" s="376"/>
      <c r="P185" s="376"/>
      <c r="Q185" s="376"/>
      <c r="R185" s="376"/>
      <c r="S185" s="376"/>
      <c r="T185" s="376"/>
      <c r="U185" s="376"/>
      <c r="V185" s="376"/>
      <c r="W185" s="376"/>
      <c r="X185" s="376"/>
      <c r="Y185" s="376"/>
      <c r="Z185" s="376"/>
      <c r="AA185" s="376"/>
      <c r="AB185" s="376"/>
      <c r="AC185" s="376"/>
      <c r="AD185" s="376"/>
      <c r="AE185" s="376"/>
      <c r="AF185" s="376"/>
      <c r="AG185" s="376"/>
    </row>
    <row r="186" spans="1:33" s="49" customFormat="1">
      <c r="A186" s="245" t="s">
        <v>363</v>
      </c>
      <c r="B186" s="246" t="s">
        <v>684</v>
      </c>
      <c r="C186" s="246" t="s">
        <v>698</v>
      </c>
      <c r="D186" s="246" t="s">
        <v>361</v>
      </c>
      <c r="E186" s="246" t="s">
        <v>699</v>
      </c>
      <c r="F186" s="376"/>
      <c r="G186" s="376"/>
      <c r="H186" s="376"/>
      <c r="I186" s="376"/>
      <c r="J186" s="376"/>
      <c r="K186" s="376"/>
      <c r="L186" s="376"/>
      <c r="M186" s="376"/>
      <c r="N186" s="376"/>
      <c r="O186" s="376"/>
      <c r="P186" s="376"/>
      <c r="Q186" s="376"/>
      <c r="R186" s="376"/>
      <c r="S186" s="376"/>
      <c r="T186" s="376"/>
      <c r="U186" s="376"/>
      <c r="V186" s="376"/>
      <c r="W186" s="376"/>
      <c r="X186" s="376"/>
      <c r="Y186" s="376"/>
      <c r="Z186" s="376"/>
      <c r="AA186" s="376"/>
      <c r="AB186" s="376"/>
      <c r="AC186" s="376"/>
      <c r="AD186" s="376"/>
      <c r="AE186" s="376"/>
      <c r="AF186" s="376"/>
      <c r="AG186" s="376"/>
    </row>
    <row r="187" spans="1:33" s="49" customFormat="1">
      <c r="A187" s="245" t="s">
        <v>363</v>
      </c>
      <c r="B187" s="246" t="s">
        <v>684</v>
      </c>
      <c r="C187" s="246" t="s">
        <v>700</v>
      </c>
      <c r="D187" s="246" t="s">
        <v>361</v>
      </c>
      <c r="E187" s="246" t="s">
        <v>701</v>
      </c>
      <c r="F187" s="376"/>
      <c r="G187" s="376"/>
      <c r="H187" s="376"/>
      <c r="I187" s="376"/>
      <c r="J187" s="376"/>
      <c r="K187" s="376"/>
      <c r="L187" s="376"/>
      <c r="M187" s="376"/>
      <c r="N187" s="376"/>
      <c r="O187" s="376"/>
      <c r="P187" s="376"/>
      <c r="Q187" s="376"/>
      <c r="R187" s="376"/>
      <c r="S187" s="376"/>
      <c r="T187" s="376"/>
      <c r="U187" s="376"/>
      <c r="V187" s="376"/>
      <c r="W187" s="376"/>
      <c r="X187" s="376"/>
      <c r="Y187" s="376"/>
      <c r="Z187" s="376"/>
      <c r="AA187" s="376"/>
      <c r="AB187" s="376"/>
      <c r="AC187" s="376"/>
      <c r="AD187" s="376"/>
      <c r="AE187" s="376"/>
      <c r="AF187" s="376"/>
      <c r="AG187" s="376"/>
    </row>
    <row r="188" spans="1:33" s="49" customFormat="1" ht="52.8">
      <c r="A188" s="245" t="s">
        <v>363</v>
      </c>
      <c r="B188" s="246" t="s">
        <v>684</v>
      </c>
      <c r="C188" s="246" t="s">
        <v>702</v>
      </c>
      <c r="D188" s="246" t="s">
        <v>361</v>
      </c>
      <c r="E188" s="246" t="s">
        <v>703</v>
      </c>
      <c r="F188" s="376"/>
      <c r="G188" s="376"/>
      <c r="H188" s="376"/>
      <c r="I188" s="376"/>
      <c r="J188" s="376"/>
      <c r="K188" s="376"/>
      <c r="L188" s="376"/>
      <c r="M188" s="376"/>
      <c r="N188" s="376"/>
      <c r="O188" s="376"/>
      <c r="P188" s="376"/>
      <c r="Q188" s="376"/>
      <c r="R188" s="376"/>
      <c r="S188" s="376"/>
      <c r="T188" s="376"/>
      <c r="U188" s="376"/>
      <c r="V188" s="376"/>
      <c r="W188" s="376"/>
      <c r="X188" s="376"/>
      <c r="Y188" s="376"/>
      <c r="Z188" s="376"/>
      <c r="AA188" s="376"/>
      <c r="AB188" s="376"/>
      <c r="AC188" s="376"/>
      <c r="AD188" s="376"/>
      <c r="AE188" s="376"/>
      <c r="AF188" s="376"/>
      <c r="AG188" s="376"/>
    </row>
    <row r="189" spans="1:33" s="49" customFormat="1" ht="52.8">
      <c r="A189" s="245" t="s">
        <v>363</v>
      </c>
      <c r="B189" s="246" t="s">
        <v>684</v>
      </c>
      <c r="C189" s="246" t="s">
        <v>704</v>
      </c>
      <c r="D189" s="246" t="s">
        <v>361</v>
      </c>
      <c r="E189" s="246" t="s">
        <v>705</v>
      </c>
      <c r="F189" s="376"/>
      <c r="G189" s="376"/>
      <c r="H189" s="376"/>
      <c r="I189" s="376"/>
      <c r="J189" s="376"/>
      <c r="K189" s="376"/>
      <c r="L189" s="376"/>
      <c r="M189" s="376"/>
      <c r="N189" s="376"/>
      <c r="O189" s="376"/>
      <c r="P189" s="376"/>
      <c r="Q189" s="376"/>
      <c r="R189" s="376"/>
      <c r="S189" s="376"/>
      <c r="T189" s="376"/>
      <c r="U189" s="376"/>
      <c r="V189" s="376"/>
      <c r="W189" s="376"/>
      <c r="X189" s="376"/>
      <c r="Y189" s="376"/>
      <c r="Z189" s="376"/>
      <c r="AA189" s="376"/>
      <c r="AB189" s="376"/>
      <c r="AC189" s="376"/>
      <c r="AD189" s="376"/>
      <c r="AE189" s="376"/>
      <c r="AF189" s="376"/>
      <c r="AG189" s="376"/>
    </row>
    <row r="190" spans="1:33" s="49" customFormat="1" ht="26.4">
      <c r="A190" s="245" t="s">
        <v>363</v>
      </c>
      <c r="B190" s="246" t="s">
        <v>684</v>
      </c>
      <c r="C190" s="246" t="s">
        <v>706</v>
      </c>
      <c r="D190" s="246" t="s">
        <v>361</v>
      </c>
      <c r="E190" s="246" t="s">
        <v>707</v>
      </c>
      <c r="F190" s="376"/>
      <c r="G190" s="376"/>
      <c r="H190" s="376"/>
      <c r="I190" s="376"/>
      <c r="J190" s="376"/>
      <c r="K190" s="376"/>
      <c r="L190" s="376"/>
      <c r="M190" s="376"/>
      <c r="N190" s="376"/>
      <c r="O190" s="376"/>
      <c r="P190" s="376"/>
      <c r="Q190" s="376"/>
      <c r="R190" s="376"/>
      <c r="S190" s="376"/>
      <c r="T190" s="376"/>
      <c r="U190" s="376"/>
      <c r="V190" s="376"/>
      <c r="W190" s="376"/>
      <c r="X190" s="376"/>
      <c r="Y190" s="376"/>
      <c r="Z190" s="376"/>
      <c r="AA190" s="376"/>
      <c r="AB190" s="376"/>
      <c r="AC190" s="376"/>
      <c r="AD190" s="376"/>
      <c r="AE190" s="376"/>
      <c r="AF190" s="376"/>
      <c r="AG190" s="376"/>
    </row>
    <row r="191" spans="1:33" s="49" customFormat="1">
      <c r="A191" s="245" t="s">
        <v>363</v>
      </c>
      <c r="B191" s="246" t="s">
        <v>684</v>
      </c>
      <c r="C191" s="246" t="s">
        <v>708</v>
      </c>
      <c r="D191" s="246" t="s">
        <v>361</v>
      </c>
      <c r="E191" s="246" t="s">
        <v>709</v>
      </c>
      <c r="F191" s="376"/>
      <c r="G191" s="376"/>
      <c r="H191" s="376"/>
      <c r="I191" s="376"/>
      <c r="J191" s="376"/>
      <c r="K191" s="376"/>
      <c r="L191" s="376"/>
      <c r="M191" s="376"/>
      <c r="N191" s="376"/>
      <c r="O191" s="376"/>
      <c r="P191" s="376"/>
      <c r="Q191" s="376"/>
      <c r="R191" s="376"/>
      <c r="S191" s="376"/>
      <c r="T191" s="376"/>
      <c r="U191" s="376"/>
      <c r="V191" s="376"/>
      <c r="W191" s="376"/>
      <c r="X191" s="376"/>
      <c r="Y191" s="376"/>
      <c r="Z191" s="376"/>
      <c r="AA191" s="376"/>
      <c r="AB191" s="376"/>
      <c r="AC191" s="376"/>
      <c r="AD191" s="376"/>
      <c r="AE191" s="376"/>
      <c r="AF191" s="376"/>
      <c r="AG191" s="376"/>
    </row>
    <row r="192" spans="1:33" s="49" customFormat="1" ht="52.8">
      <c r="A192" s="245" t="s">
        <v>363</v>
      </c>
      <c r="B192" s="246" t="s">
        <v>684</v>
      </c>
      <c r="C192" s="246" t="s">
        <v>710</v>
      </c>
      <c r="D192" s="246" t="s">
        <v>361</v>
      </c>
      <c r="E192" s="246" t="s">
        <v>711</v>
      </c>
      <c r="F192" s="376"/>
      <c r="G192" s="376"/>
      <c r="H192" s="376"/>
      <c r="I192" s="376"/>
      <c r="J192" s="376"/>
      <c r="K192" s="376"/>
      <c r="L192" s="376"/>
      <c r="M192" s="376"/>
      <c r="N192" s="376"/>
      <c r="O192" s="376"/>
      <c r="P192" s="376"/>
      <c r="Q192" s="376"/>
      <c r="R192" s="376"/>
      <c r="S192" s="376"/>
      <c r="T192" s="376"/>
      <c r="U192" s="376"/>
      <c r="V192" s="376"/>
      <c r="W192" s="376"/>
      <c r="X192" s="376"/>
      <c r="Y192" s="376"/>
      <c r="Z192" s="376"/>
      <c r="AA192" s="376"/>
      <c r="AB192" s="376"/>
      <c r="AC192" s="376"/>
      <c r="AD192" s="376"/>
      <c r="AE192" s="376"/>
      <c r="AF192" s="376"/>
      <c r="AG192" s="376"/>
    </row>
    <row r="193" spans="1:33" s="49" customFormat="1" ht="39.6">
      <c r="A193" s="245" t="s">
        <v>363</v>
      </c>
      <c r="B193" s="246" t="s">
        <v>684</v>
      </c>
      <c r="C193" s="246" t="s">
        <v>712</v>
      </c>
      <c r="D193" s="246" t="s">
        <v>361</v>
      </c>
      <c r="E193" s="246" t="s">
        <v>713</v>
      </c>
      <c r="F193" s="376"/>
      <c r="G193" s="376"/>
      <c r="H193" s="376"/>
      <c r="I193" s="376"/>
      <c r="J193" s="376"/>
      <c r="K193" s="376"/>
      <c r="L193" s="376"/>
      <c r="M193" s="376"/>
      <c r="N193" s="376"/>
      <c r="O193" s="376"/>
      <c r="P193" s="376"/>
      <c r="Q193" s="376"/>
      <c r="R193" s="376"/>
      <c r="S193" s="376"/>
      <c r="T193" s="376"/>
      <c r="U193" s="376"/>
      <c r="V193" s="376"/>
      <c r="W193" s="376"/>
      <c r="X193" s="376"/>
      <c r="Y193" s="376"/>
      <c r="Z193" s="376"/>
      <c r="AA193" s="376"/>
      <c r="AB193" s="376"/>
      <c r="AC193" s="376"/>
      <c r="AD193" s="376"/>
      <c r="AE193" s="376"/>
      <c r="AF193" s="376"/>
      <c r="AG193" s="376"/>
    </row>
    <row r="194" spans="1:33" s="49" customFormat="1" ht="57.6">
      <c r="A194" s="245" t="s">
        <v>363</v>
      </c>
      <c r="B194" s="246" t="s">
        <v>684</v>
      </c>
      <c r="C194" s="246" t="s">
        <v>714</v>
      </c>
      <c r="D194" s="246" t="s">
        <v>361</v>
      </c>
      <c r="E194" s="51" t="s">
        <v>715</v>
      </c>
      <c r="F194" s="376"/>
      <c r="G194" s="376"/>
      <c r="H194" s="376"/>
      <c r="I194" s="376"/>
      <c r="J194" s="376"/>
      <c r="K194" s="376"/>
      <c r="L194" s="376"/>
      <c r="M194" s="376"/>
      <c r="N194" s="376"/>
      <c r="O194" s="376"/>
      <c r="P194" s="376"/>
      <c r="Q194" s="376"/>
      <c r="R194" s="376"/>
      <c r="S194" s="376"/>
      <c r="T194" s="376"/>
      <c r="U194" s="376"/>
      <c r="V194" s="376"/>
      <c r="W194" s="376"/>
      <c r="X194" s="376"/>
      <c r="Y194" s="376"/>
      <c r="Z194" s="376"/>
      <c r="AA194" s="376"/>
      <c r="AB194" s="376"/>
      <c r="AC194" s="376"/>
      <c r="AD194" s="376"/>
      <c r="AE194" s="376"/>
      <c r="AF194" s="376"/>
      <c r="AG194" s="376"/>
    </row>
    <row r="195" spans="1:33" s="49" customFormat="1" ht="79.2">
      <c r="A195" s="245" t="s">
        <v>363</v>
      </c>
      <c r="B195" s="246" t="s">
        <v>684</v>
      </c>
      <c r="C195" s="246" t="s">
        <v>716</v>
      </c>
      <c r="D195" s="246" t="s">
        <v>361</v>
      </c>
      <c r="E195" s="246" t="s">
        <v>717</v>
      </c>
      <c r="F195" s="376"/>
      <c r="G195" s="376"/>
      <c r="H195" s="376"/>
      <c r="I195" s="376"/>
      <c r="J195" s="376"/>
      <c r="K195" s="376"/>
      <c r="L195" s="376"/>
      <c r="M195" s="376"/>
      <c r="N195" s="376"/>
      <c r="O195" s="376"/>
      <c r="P195" s="376"/>
      <c r="Q195" s="376"/>
      <c r="R195" s="376"/>
      <c r="S195" s="376"/>
      <c r="T195" s="376"/>
      <c r="U195" s="376"/>
      <c r="V195" s="376"/>
      <c r="W195" s="376"/>
      <c r="X195" s="376"/>
      <c r="Y195" s="376"/>
      <c r="Z195" s="376"/>
      <c r="AA195" s="376"/>
      <c r="AB195" s="376"/>
      <c r="AC195" s="376"/>
      <c r="AD195" s="376"/>
      <c r="AE195" s="376"/>
      <c r="AF195" s="376"/>
      <c r="AG195" s="376"/>
    </row>
    <row r="196" spans="1:33" s="49" customFormat="1" ht="39.6">
      <c r="A196" s="245" t="s">
        <v>363</v>
      </c>
      <c r="B196" s="246" t="s">
        <v>684</v>
      </c>
      <c r="C196" s="246" t="s">
        <v>718</v>
      </c>
      <c r="D196" s="246" t="s">
        <v>361</v>
      </c>
      <c r="E196" s="246" t="s">
        <v>719</v>
      </c>
      <c r="F196" s="376"/>
      <c r="G196" s="376"/>
      <c r="H196" s="376"/>
      <c r="I196" s="376"/>
      <c r="J196" s="376"/>
      <c r="K196" s="376"/>
      <c r="L196" s="376"/>
      <c r="M196" s="376"/>
      <c r="N196" s="376"/>
      <c r="O196" s="376"/>
      <c r="P196" s="376"/>
      <c r="Q196" s="376"/>
      <c r="R196" s="376"/>
      <c r="S196" s="376"/>
      <c r="T196" s="376"/>
      <c r="U196" s="376"/>
      <c r="V196" s="376"/>
      <c r="W196" s="376"/>
      <c r="X196" s="376"/>
      <c r="Y196" s="376"/>
      <c r="Z196" s="376"/>
      <c r="AA196" s="376"/>
      <c r="AB196" s="376"/>
      <c r="AC196" s="376"/>
      <c r="AD196" s="376"/>
      <c r="AE196" s="376"/>
      <c r="AF196" s="376"/>
      <c r="AG196" s="376"/>
    </row>
    <row r="197" spans="1:33" s="49" customFormat="1" ht="26.4">
      <c r="A197" s="245" t="s">
        <v>363</v>
      </c>
      <c r="B197" s="246" t="s">
        <v>684</v>
      </c>
      <c r="C197" s="246" t="s">
        <v>720</v>
      </c>
      <c r="D197" s="246" t="s">
        <v>361</v>
      </c>
      <c r="E197" s="246" t="s">
        <v>721</v>
      </c>
      <c r="F197" s="376"/>
      <c r="G197" s="376"/>
      <c r="H197" s="376"/>
      <c r="I197" s="376"/>
      <c r="J197" s="376"/>
      <c r="K197" s="376"/>
      <c r="L197" s="376"/>
      <c r="M197" s="376"/>
      <c r="N197" s="376"/>
      <c r="O197" s="376"/>
      <c r="P197" s="376"/>
      <c r="Q197" s="376"/>
      <c r="R197" s="376"/>
      <c r="S197" s="376"/>
      <c r="T197" s="376"/>
      <c r="U197" s="376"/>
      <c r="V197" s="376"/>
      <c r="W197" s="376"/>
      <c r="X197" s="376"/>
      <c r="Y197" s="376"/>
      <c r="Z197" s="376"/>
      <c r="AA197" s="376"/>
      <c r="AB197" s="376"/>
      <c r="AC197" s="376"/>
      <c r="AD197" s="376"/>
      <c r="AE197" s="376"/>
      <c r="AF197" s="376"/>
      <c r="AG197" s="376"/>
    </row>
    <row r="198" spans="1:33" s="49" customFormat="1" ht="39.6">
      <c r="A198" s="245" t="s">
        <v>363</v>
      </c>
      <c r="B198" s="246" t="s">
        <v>684</v>
      </c>
      <c r="C198" s="246" t="s">
        <v>722</v>
      </c>
      <c r="D198" s="246" t="s">
        <v>361</v>
      </c>
      <c r="E198" s="246" t="s">
        <v>723</v>
      </c>
      <c r="F198" s="376"/>
      <c r="G198" s="376"/>
      <c r="H198" s="376"/>
      <c r="I198" s="376"/>
      <c r="J198" s="376"/>
      <c r="K198" s="376"/>
      <c r="L198" s="376"/>
      <c r="M198" s="376"/>
      <c r="N198" s="376"/>
      <c r="O198" s="376"/>
      <c r="P198" s="376"/>
      <c r="Q198" s="376"/>
      <c r="R198" s="376"/>
      <c r="S198" s="376"/>
      <c r="T198" s="376"/>
      <c r="U198" s="376"/>
      <c r="V198" s="376"/>
      <c r="W198" s="376"/>
      <c r="X198" s="376"/>
      <c r="Y198" s="376"/>
      <c r="Z198" s="376"/>
      <c r="AA198" s="376"/>
      <c r="AB198" s="376"/>
      <c r="AC198" s="376"/>
      <c r="AD198" s="376"/>
      <c r="AE198" s="376"/>
      <c r="AF198" s="376"/>
      <c r="AG198" s="376"/>
    </row>
    <row r="199" spans="1:33" s="49" customFormat="1" ht="26.4">
      <c r="A199" s="245" t="s">
        <v>363</v>
      </c>
      <c r="B199" s="246" t="s">
        <v>684</v>
      </c>
      <c r="C199" s="246" t="s">
        <v>724</v>
      </c>
      <c r="D199" s="246" t="s">
        <v>361</v>
      </c>
      <c r="E199" s="246" t="s">
        <v>725</v>
      </c>
      <c r="F199" s="376"/>
      <c r="G199" s="376"/>
      <c r="H199" s="376"/>
      <c r="I199" s="376"/>
      <c r="J199" s="376"/>
      <c r="K199" s="376"/>
      <c r="L199" s="376"/>
      <c r="M199" s="376"/>
      <c r="N199" s="376"/>
      <c r="O199" s="376"/>
      <c r="P199" s="376"/>
      <c r="Q199" s="376"/>
      <c r="R199" s="376"/>
      <c r="S199" s="376"/>
      <c r="T199" s="376"/>
      <c r="U199" s="376"/>
      <c r="V199" s="376"/>
      <c r="W199" s="376"/>
      <c r="X199" s="376"/>
      <c r="Y199" s="376"/>
      <c r="Z199" s="376"/>
      <c r="AA199" s="376"/>
      <c r="AB199" s="376"/>
      <c r="AC199" s="376"/>
      <c r="AD199" s="376"/>
      <c r="AE199" s="376"/>
      <c r="AF199" s="376"/>
      <c r="AG199" s="376"/>
    </row>
    <row r="200" spans="1:33" s="49" customFormat="1" ht="39.6">
      <c r="A200" s="245" t="s">
        <v>363</v>
      </c>
      <c r="B200" s="246" t="s">
        <v>684</v>
      </c>
      <c r="C200" s="246" t="s">
        <v>726</v>
      </c>
      <c r="D200" s="246" t="s">
        <v>361</v>
      </c>
      <c r="E200" s="246" t="s">
        <v>727</v>
      </c>
      <c r="F200" s="376"/>
      <c r="G200" s="376"/>
      <c r="H200" s="376"/>
      <c r="I200" s="376"/>
      <c r="J200" s="376"/>
      <c r="K200" s="376"/>
      <c r="L200" s="376"/>
      <c r="M200" s="376"/>
      <c r="N200" s="376"/>
      <c r="O200" s="376"/>
      <c r="P200" s="376"/>
      <c r="Q200" s="376"/>
      <c r="R200" s="376"/>
      <c r="S200" s="376"/>
      <c r="T200" s="376"/>
      <c r="U200" s="376"/>
      <c r="V200" s="376"/>
      <c r="W200" s="376"/>
      <c r="X200" s="376"/>
      <c r="Y200" s="376"/>
      <c r="Z200" s="376"/>
      <c r="AA200" s="376"/>
      <c r="AB200" s="376"/>
      <c r="AC200" s="376"/>
      <c r="AD200" s="376"/>
      <c r="AE200" s="376"/>
      <c r="AF200" s="376"/>
      <c r="AG200" s="376"/>
    </row>
    <row r="201" spans="1:33" s="49" customFormat="1" ht="39.6">
      <c r="A201" s="245" t="s">
        <v>363</v>
      </c>
      <c r="B201" s="246" t="s">
        <v>684</v>
      </c>
      <c r="C201" s="246" t="s">
        <v>728</v>
      </c>
      <c r="D201" s="246" t="s">
        <v>361</v>
      </c>
      <c r="E201" s="246" t="s">
        <v>729</v>
      </c>
      <c r="F201" s="376"/>
      <c r="G201" s="376"/>
      <c r="H201" s="376"/>
      <c r="I201" s="376"/>
      <c r="J201" s="376"/>
      <c r="K201" s="376"/>
      <c r="L201" s="376"/>
      <c r="M201" s="376"/>
      <c r="N201" s="376"/>
      <c r="O201" s="376"/>
      <c r="P201" s="376"/>
      <c r="Q201" s="376"/>
      <c r="R201" s="376"/>
      <c r="S201" s="376"/>
      <c r="T201" s="376"/>
      <c r="U201" s="376"/>
      <c r="V201" s="376"/>
      <c r="W201" s="376"/>
      <c r="X201" s="376"/>
      <c r="Y201" s="376"/>
      <c r="Z201" s="376"/>
      <c r="AA201" s="376"/>
      <c r="AB201" s="376"/>
      <c r="AC201" s="376"/>
      <c r="AD201" s="376"/>
      <c r="AE201" s="376"/>
      <c r="AF201" s="376"/>
      <c r="AG201" s="376"/>
    </row>
    <row r="202" spans="1:33" s="49" customFormat="1">
      <c r="A202" s="245" t="s">
        <v>363</v>
      </c>
      <c r="B202" s="246" t="s">
        <v>684</v>
      </c>
      <c r="C202" s="246" t="s">
        <v>730</v>
      </c>
      <c r="D202" s="246" t="s">
        <v>361</v>
      </c>
      <c r="E202" s="246" t="s">
        <v>731</v>
      </c>
      <c r="F202" s="376"/>
      <c r="G202" s="376"/>
      <c r="H202" s="376"/>
      <c r="I202" s="376"/>
      <c r="J202" s="376"/>
      <c r="K202" s="376"/>
      <c r="L202" s="376"/>
      <c r="M202" s="376"/>
      <c r="N202" s="376"/>
      <c r="O202" s="376"/>
      <c r="P202" s="376"/>
      <c r="Q202" s="376"/>
      <c r="R202" s="376"/>
      <c r="S202" s="376"/>
      <c r="T202" s="376"/>
      <c r="U202" s="376"/>
      <c r="V202" s="376"/>
      <c r="W202" s="376"/>
      <c r="X202" s="376"/>
      <c r="Y202" s="376"/>
      <c r="Z202" s="376"/>
      <c r="AA202" s="376"/>
      <c r="AB202" s="376"/>
      <c r="AC202" s="376"/>
      <c r="AD202" s="376"/>
      <c r="AE202" s="376"/>
      <c r="AF202" s="376"/>
      <c r="AG202" s="376"/>
    </row>
    <row r="203" spans="1:33" s="49" customFormat="1" ht="39.6">
      <c r="A203" s="245" t="s">
        <v>363</v>
      </c>
      <c r="B203" s="246" t="s">
        <v>684</v>
      </c>
      <c r="C203" s="246" t="s">
        <v>732</v>
      </c>
      <c r="D203" s="246" t="s">
        <v>361</v>
      </c>
      <c r="E203" s="246" t="s">
        <v>733</v>
      </c>
      <c r="F203" s="376"/>
      <c r="G203" s="376"/>
      <c r="H203" s="376"/>
      <c r="I203" s="376"/>
      <c r="J203" s="376"/>
      <c r="K203" s="376"/>
      <c r="L203" s="376"/>
      <c r="M203" s="376"/>
      <c r="N203" s="376"/>
      <c r="O203" s="376"/>
      <c r="P203" s="376"/>
      <c r="Q203" s="376"/>
      <c r="R203" s="376"/>
      <c r="S203" s="376"/>
      <c r="T203" s="376"/>
      <c r="U203" s="376"/>
      <c r="V203" s="376"/>
      <c r="W203" s="376"/>
      <c r="X203" s="376"/>
      <c r="Y203" s="376"/>
      <c r="Z203" s="376"/>
      <c r="AA203" s="376"/>
      <c r="AB203" s="376"/>
      <c r="AC203" s="376"/>
      <c r="AD203" s="376"/>
      <c r="AE203" s="376"/>
      <c r="AF203" s="376"/>
      <c r="AG203" s="376"/>
    </row>
    <row r="204" spans="1:33" s="49" customFormat="1" ht="52.8">
      <c r="A204" s="245" t="s">
        <v>363</v>
      </c>
      <c r="B204" s="246" t="s">
        <v>684</v>
      </c>
      <c r="C204" s="246" t="s">
        <v>734</v>
      </c>
      <c r="D204" s="246" t="s">
        <v>361</v>
      </c>
      <c r="E204" s="246" t="s">
        <v>735</v>
      </c>
      <c r="F204" s="376"/>
      <c r="G204" s="376"/>
      <c r="H204" s="376"/>
      <c r="I204" s="376"/>
      <c r="J204" s="376"/>
      <c r="K204" s="376"/>
      <c r="L204" s="376"/>
      <c r="M204" s="376"/>
      <c r="N204" s="376"/>
      <c r="O204" s="376"/>
      <c r="P204" s="376"/>
      <c r="Q204" s="376"/>
      <c r="R204" s="376"/>
      <c r="S204" s="376"/>
      <c r="T204" s="376"/>
      <c r="U204" s="376"/>
      <c r="V204" s="376"/>
      <c r="W204" s="376"/>
      <c r="X204" s="376"/>
      <c r="Y204" s="376"/>
      <c r="Z204" s="376"/>
      <c r="AA204" s="376"/>
      <c r="AB204" s="376"/>
      <c r="AC204" s="376"/>
      <c r="AD204" s="376"/>
      <c r="AE204" s="376"/>
      <c r="AF204" s="376"/>
      <c r="AG204" s="376"/>
    </row>
    <row r="205" spans="1:33" s="49" customFormat="1" ht="26.4">
      <c r="A205" s="245" t="s">
        <v>363</v>
      </c>
      <c r="B205" s="246" t="s">
        <v>684</v>
      </c>
      <c r="C205" s="246" t="s">
        <v>736</v>
      </c>
      <c r="D205" s="246" t="s">
        <v>361</v>
      </c>
      <c r="E205" s="246" t="s">
        <v>737</v>
      </c>
      <c r="F205" s="376"/>
      <c r="G205" s="376"/>
      <c r="H205" s="376"/>
      <c r="I205" s="376"/>
      <c r="J205" s="376"/>
      <c r="K205" s="376"/>
      <c r="L205" s="376"/>
      <c r="M205" s="376"/>
      <c r="N205" s="376"/>
      <c r="O205" s="376"/>
      <c r="P205" s="376"/>
      <c r="Q205" s="376"/>
      <c r="R205" s="376"/>
      <c r="S205" s="376"/>
      <c r="T205" s="376"/>
      <c r="U205" s="376"/>
      <c r="V205" s="376"/>
      <c r="W205" s="376"/>
      <c r="X205" s="376"/>
      <c r="Y205" s="376"/>
      <c r="Z205" s="376"/>
      <c r="AA205" s="376"/>
      <c r="AB205" s="376"/>
      <c r="AC205" s="376"/>
      <c r="AD205" s="376"/>
      <c r="AE205" s="376"/>
      <c r="AF205" s="376"/>
      <c r="AG205" s="376"/>
    </row>
    <row r="206" spans="1:33" s="49" customFormat="1" ht="39.6">
      <c r="A206" s="245" t="s">
        <v>363</v>
      </c>
      <c r="B206" s="246" t="s">
        <v>684</v>
      </c>
      <c r="C206" s="246" t="s">
        <v>738</v>
      </c>
      <c r="D206" s="246" t="s">
        <v>361</v>
      </c>
      <c r="E206" s="246" t="s">
        <v>739</v>
      </c>
      <c r="F206" s="376"/>
      <c r="G206" s="376"/>
      <c r="H206" s="376"/>
      <c r="I206" s="376"/>
      <c r="J206" s="376"/>
      <c r="K206" s="376"/>
      <c r="L206" s="376"/>
      <c r="M206" s="376"/>
      <c r="N206" s="376"/>
      <c r="O206" s="376"/>
      <c r="P206" s="376"/>
      <c r="Q206" s="376"/>
      <c r="R206" s="376"/>
      <c r="S206" s="376"/>
      <c r="T206" s="376"/>
      <c r="U206" s="376"/>
      <c r="V206" s="376"/>
      <c r="W206" s="376"/>
      <c r="X206" s="376"/>
      <c r="Y206" s="376"/>
      <c r="Z206" s="376"/>
      <c r="AA206" s="376"/>
      <c r="AB206" s="376"/>
      <c r="AC206" s="376"/>
      <c r="AD206" s="376"/>
      <c r="AE206" s="376"/>
      <c r="AF206" s="376"/>
      <c r="AG206" s="376"/>
    </row>
    <row r="207" spans="1:33" s="49" customFormat="1" ht="26.4">
      <c r="A207" s="245" t="s">
        <v>363</v>
      </c>
      <c r="B207" s="246" t="s">
        <v>684</v>
      </c>
      <c r="C207" s="246" t="s">
        <v>740</v>
      </c>
      <c r="D207" s="246" t="s">
        <v>361</v>
      </c>
      <c r="E207" s="246" t="s">
        <v>741</v>
      </c>
      <c r="F207" s="376"/>
      <c r="G207" s="376"/>
      <c r="H207" s="376"/>
      <c r="I207" s="376"/>
      <c r="J207" s="376"/>
      <c r="K207" s="376"/>
      <c r="L207" s="376"/>
      <c r="M207" s="376"/>
      <c r="N207" s="376"/>
      <c r="O207" s="376"/>
      <c r="P207" s="376"/>
      <c r="Q207" s="376"/>
      <c r="R207" s="376"/>
      <c r="S207" s="376"/>
      <c r="T207" s="376"/>
      <c r="U207" s="376"/>
      <c r="V207" s="376"/>
      <c r="W207" s="376"/>
      <c r="X207" s="376"/>
      <c r="Y207" s="376"/>
      <c r="Z207" s="376"/>
      <c r="AA207" s="376"/>
      <c r="AB207" s="376"/>
      <c r="AC207" s="376"/>
      <c r="AD207" s="376"/>
      <c r="AE207" s="376"/>
      <c r="AF207" s="376"/>
      <c r="AG207" s="376"/>
    </row>
    <row r="208" spans="1:33" s="49" customFormat="1" ht="39.6">
      <c r="A208" s="245" t="s">
        <v>363</v>
      </c>
      <c r="B208" s="246" t="s">
        <v>684</v>
      </c>
      <c r="C208" s="246" t="s">
        <v>742</v>
      </c>
      <c r="D208" s="246" t="s">
        <v>361</v>
      </c>
      <c r="E208" s="246" t="s">
        <v>743</v>
      </c>
      <c r="F208" s="376"/>
      <c r="G208" s="376"/>
      <c r="H208" s="376"/>
      <c r="I208" s="376"/>
      <c r="J208" s="376"/>
      <c r="K208" s="376"/>
      <c r="L208" s="376"/>
      <c r="M208" s="376"/>
      <c r="N208" s="376"/>
      <c r="O208" s="376"/>
      <c r="P208" s="376"/>
      <c r="Q208" s="376"/>
      <c r="R208" s="376"/>
      <c r="S208" s="376"/>
      <c r="T208" s="376"/>
      <c r="U208" s="376"/>
      <c r="V208" s="376"/>
      <c r="W208" s="376"/>
      <c r="X208" s="376"/>
      <c r="Y208" s="376"/>
      <c r="Z208" s="376"/>
      <c r="AA208" s="376"/>
      <c r="AB208" s="376"/>
      <c r="AC208" s="376"/>
      <c r="AD208" s="376"/>
      <c r="AE208" s="376"/>
      <c r="AF208" s="376"/>
      <c r="AG208" s="376"/>
    </row>
    <row r="209" spans="1:33" s="49" customFormat="1" ht="39.6">
      <c r="A209" s="245" t="s">
        <v>363</v>
      </c>
      <c r="B209" s="246" t="s">
        <v>684</v>
      </c>
      <c r="C209" s="246" t="s">
        <v>744</v>
      </c>
      <c r="D209" s="246" t="s">
        <v>361</v>
      </c>
      <c r="E209" s="246" t="s">
        <v>745</v>
      </c>
      <c r="F209" s="376"/>
      <c r="G209" s="376"/>
      <c r="H209" s="376"/>
      <c r="I209" s="376"/>
      <c r="J209" s="376"/>
      <c r="K209" s="376"/>
      <c r="L209" s="376"/>
      <c r="M209" s="376"/>
      <c r="N209" s="376"/>
      <c r="O209" s="376"/>
      <c r="P209" s="376"/>
      <c r="Q209" s="376"/>
      <c r="R209" s="376"/>
      <c r="S209" s="376"/>
      <c r="T209" s="376"/>
      <c r="U209" s="376"/>
      <c r="V209" s="376"/>
      <c r="W209" s="376"/>
      <c r="X209" s="376"/>
      <c r="Y209" s="376"/>
      <c r="Z209" s="376"/>
      <c r="AA209" s="376"/>
      <c r="AB209" s="376"/>
      <c r="AC209" s="376"/>
      <c r="AD209" s="376"/>
      <c r="AE209" s="376"/>
      <c r="AF209" s="376"/>
      <c r="AG209" s="376"/>
    </row>
    <row r="210" spans="1:33" s="49" customFormat="1" ht="26.4">
      <c r="A210" s="245" t="s">
        <v>363</v>
      </c>
      <c r="B210" s="246" t="s">
        <v>684</v>
      </c>
      <c r="C210" s="246" t="s">
        <v>746</v>
      </c>
      <c r="D210" s="246" t="s">
        <v>361</v>
      </c>
      <c r="E210" s="246" t="s">
        <v>747</v>
      </c>
      <c r="F210" s="376"/>
      <c r="G210" s="376"/>
      <c r="H210" s="376"/>
      <c r="I210" s="376"/>
      <c r="J210" s="376"/>
      <c r="K210" s="376"/>
      <c r="L210" s="376"/>
      <c r="M210" s="376"/>
      <c r="N210" s="376"/>
      <c r="O210" s="376"/>
      <c r="P210" s="376"/>
      <c r="Q210" s="376"/>
      <c r="R210" s="376"/>
      <c r="S210" s="376"/>
      <c r="T210" s="376"/>
      <c r="U210" s="376"/>
      <c r="V210" s="376"/>
      <c r="W210" s="376"/>
      <c r="X210" s="376"/>
      <c r="Y210" s="376"/>
      <c r="Z210" s="376"/>
      <c r="AA210" s="376"/>
      <c r="AB210" s="376"/>
      <c r="AC210" s="376"/>
      <c r="AD210" s="376"/>
      <c r="AE210" s="376"/>
      <c r="AF210" s="376"/>
      <c r="AG210" s="376"/>
    </row>
    <row r="211" spans="1:33" s="49" customFormat="1" ht="52.8">
      <c r="A211" s="245" t="s">
        <v>363</v>
      </c>
      <c r="B211" s="246" t="s">
        <v>684</v>
      </c>
      <c r="C211" s="246" t="s">
        <v>748</v>
      </c>
      <c r="D211" s="246" t="s">
        <v>361</v>
      </c>
      <c r="E211" s="246" t="s">
        <v>749</v>
      </c>
      <c r="F211" s="376"/>
      <c r="G211" s="376"/>
      <c r="H211" s="376"/>
      <c r="I211" s="376"/>
      <c r="J211" s="376"/>
      <c r="K211" s="376"/>
      <c r="L211" s="376"/>
      <c r="M211" s="376"/>
      <c r="N211" s="376"/>
      <c r="O211" s="376"/>
      <c r="P211" s="376"/>
      <c r="Q211" s="376"/>
      <c r="R211" s="376"/>
      <c r="S211" s="376"/>
      <c r="T211" s="376"/>
      <c r="U211" s="376"/>
      <c r="V211" s="376"/>
      <c r="W211" s="376"/>
      <c r="X211" s="376"/>
      <c r="Y211" s="376"/>
      <c r="Z211" s="376"/>
      <c r="AA211" s="376"/>
      <c r="AB211" s="376"/>
      <c r="AC211" s="376"/>
      <c r="AD211" s="376"/>
      <c r="AE211" s="376"/>
      <c r="AF211" s="376"/>
      <c r="AG211" s="376"/>
    </row>
    <row r="212" spans="1:33" s="49" customFormat="1" ht="66">
      <c r="A212" s="374" t="s">
        <v>356</v>
      </c>
      <c r="B212" s="370" t="s">
        <v>750</v>
      </c>
      <c r="C212" s="370" t="s">
        <v>750</v>
      </c>
      <c r="D212" s="370" t="s">
        <v>751</v>
      </c>
      <c r="E212" s="375" t="s">
        <v>752</v>
      </c>
      <c r="F212" s="376"/>
      <c r="G212" s="376"/>
      <c r="H212" s="376"/>
      <c r="I212" s="376"/>
      <c r="J212" s="376"/>
      <c r="K212" s="376"/>
      <c r="L212" s="376"/>
      <c r="M212" s="376"/>
      <c r="N212" s="376"/>
      <c r="O212" s="376"/>
      <c r="P212" s="376"/>
      <c r="Q212" s="376"/>
      <c r="R212" s="376"/>
      <c r="S212" s="376"/>
      <c r="T212" s="376"/>
      <c r="U212" s="376"/>
      <c r="V212" s="376"/>
      <c r="W212" s="376"/>
      <c r="X212" s="376"/>
      <c r="Y212" s="376"/>
      <c r="Z212" s="376"/>
      <c r="AA212" s="376"/>
      <c r="AB212" s="376"/>
      <c r="AC212" s="376"/>
      <c r="AD212" s="376"/>
      <c r="AE212" s="376"/>
      <c r="AF212" s="376"/>
      <c r="AG212" s="376"/>
    </row>
    <row r="213" spans="1:33" s="49" customFormat="1" ht="26.4">
      <c r="A213" s="245" t="s">
        <v>363</v>
      </c>
      <c r="B213" s="246" t="s">
        <v>750</v>
      </c>
      <c r="C213" s="246" t="s">
        <v>753</v>
      </c>
      <c r="D213" s="246" t="s">
        <v>751</v>
      </c>
      <c r="E213" s="246" t="s">
        <v>754</v>
      </c>
      <c r="F213" s="376"/>
      <c r="G213" s="376"/>
      <c r="H213" s="376"/>
      <c r="I213" s="376"/>
      <c r="J213" s="376"/>
      <c r="K213" s="376"/>
      <c r="L213" s="376"/>
      <c r="M213" s="376"/>
      <c r="N213" s="376"/>
      <c r="O213" s="376"/>
      <c r="P213" s="376"/>
      <c r="Q213" s="376"/>
      <c r="R213" s="376"/>
      <c r="S213" s="376"/>
      <c r="T213" s="376"/>
      <c r="U213" s="376"/>
      <c r="V213" s="376"/>
      <c r="W213" s="376"/>
      <c r="X213" s="376"/>
      <c r="Y213" s="376"/>
      <c r="Z213" s="376"/>
      <c r="AA213" s="376"/>
      <c r="AB213" s="376"/>
      <c r="AC213" s="376"/>
      <c r="AD213" s="376"/>
      <c r="AE213" s="376"/>
      <c r="AF213" s="376"/>
      <c r="AG213" s="376"/>
    </row>
    <row r="214" spans="1:33" ht="26.4">
      <c r="A214" s="245" t="s">
        <v>363</v>
      </c>
      <c r="B214" s="246" t="s">
        <v>750</v>
      </c>
      <c r="C214" s="246" t="s">
        <v>755</v>
      </c>
      <c r="D214" s="246" t="s">
        <v>751</v>
      </c>
      <c r="E214" s="246" t="s">
        <v>756</v>
      </c>
      <c r="F214" s="376"/>
      <c r="G214" s="376"/>
      <c r="H214" s="376"/>
      <c r="I214" s="376"/>
      <c r="J214" s="376"/>
      <c r="K214" s="376"/>
      <c r="L214" s="376"/>
      <c r="M214" s="376"/>
      <c r="N214" s="376"/>
      <c r="O214" s="376"/>
      <c r="P214" s="376"/>
      <c r="Q214" s="376"/>
      <c r="R214" s="376"/>
      <c r="S214" s="376"/>
      <c r="T214" s="376"/>
      <c r="U214" s="376"/>
      <c r="V214" s="376"/>
      <c r="W214" s="376"/>
      <c r="X214" s="376"/>
      <c r="Y214" s="376"/>
      <c r="Z214" s="376"/>
      <c r="AA214" s="376"/>
      <c r="AB214" s="376"/>
      <c r="AC214" s="376"/>
      <c r="AD214" s="376"/>
      <c r="AE214" s="376"/>
      <c r="AF214" s="376"/>
      <c r="AG214" s="376"/>
    </row>
    <row r="215" spans="1:33">
      <c r="A215" s="245" t="s">
        <v>363</v>
      </c>
      <c r="B215" s="246" t="s">
        <v>750</v>
      </c>
      <c r="C215" s="246" t="s">
        <v>757</v>
      </c>
      <c r="D215" s="246" t="s">
        <v>751</v>
      </c>
      <c r="E215" s="246" t="s">
        <v>758</v>
      </c>
      <c r="F215" s="376"/>
      <c r="G215" s="376"/>
      <c r="H215" s="376"/>
      <c r="I215" s="376"/>
      <c r="J215" s="376"/>
      <c r="K215" s="376"/>
      <c r="L215" s="376"/>
      <c r="M215" s="376"/>
      <c r="N215" s="376"/>
      <c r="O215" s="376"/>
      <c r="P215" s="376"/>
      <c r="Q215" s="376"/>
      <c r="R215" s="376"/>
      <c r="S215" s="376"/>
      <c r="T215" s="376"/>
      <c r="U215" s="376"/>
      <c r="V215" s="376"/>
      <c r="W215" s="376"/>
      <c r="X215" s="376"/>
      <c r="Y215" s="376"/>
      <c r="Z215" s="376"/>
      <c r="AA215" s="376"/>
      <c r="AB215" s="376"/>
      <c r="AC215" s="376"/>
      <c r="AD215" s="376"/>
      <c r="AE215" s="376"/>
      <c r="AF215" s="376"/>
      <c r="AG215" s="376"/>
    </row>
    <row r="216" spans="1:33" ht="26.4">
      <c r="A216" s="245" t="s">
        <v>363</v>
      </c>
      <c r="B216" s="246" t="s">
        <v>750</v>
      </c>
      <c r="C216" s="246" t="s">
        <v>759</v>
      </c>
      <c r="D216" s="246" t="s">
        <v>751</v>
      </c>
      <c r="E216" s="246" t="s">
        <v>760</v>
      </c>
      <c r="F216" s="376"/>
      <c r="G216" s="376"/>
      <c r="H216" s="376"/>
      <c r="I216" s="376"/>
      <c r="J216" s="376"/>
      <c r="K216" s="376"/>
      <c r="L216" s="376"/>
      <c r="M216" s="376"/>
      <c r="N216" s="376"/>
      <c r="O216" s="376"/>
      <c r="P216" s="376"/>
      <c r="Q216" s="376"/>
      <c r="R216" s="376"/>
      <c r="S216" s="376"/>
      <c r="T216" s="376"/>
      <c r="U216" s="376"/>
      <c r="V216" s="376"/>
      <c r="W216" s="376"/>
      <c r="X216" s="376"/>
      <c r="Y216" s="376"/>
      <c r="Z216" s="376"/>
      <c r="AA216" s="376"/>
      <c r="AB216" s="376"/>
      <c r="AC216" s="376"/>
      <c r="AD216" s="376"/>
      <c r="AE216" s="376"/>
      <c r="AF216" s="376"/>
      <c r="AG216" s="376"/>
    </row>
    <row r="217" spans="1:33" ht="52.8">
      <c r="A217" s="374" t="s">
        <v>356</v>
      </c>
      <c r="B217" s="370" t="s">
        <v>761</v>
      </c>
      <c r="C217" s="370" t="s">
        <v>762</v>
      </c>
      <c r="D217" s="370" t="s">
        <v>391</v>
      </c>
      <c r="E217" s="375" t="s">
        <v>763</v>
      </c>
      <c r="F217" s="376"/>
      <c r="G217" s="376"/>
      <c r="H217" s="376"/>
      <c r="I217" s="376"/>
      <c r="J217" s="376"/>
      <c r="K217" s="376"/>
      <c r="L217" s="376"/>
      <c r="M217" s="376"/>
      <c r="N217" s="376"/>
      <c r="O217" s="376"/>
      <c r="P217" s="376"/>
      <c r="Q217" s="376"/>
      <c r="R217" s="376"/>
      <c r="S217" s="376"/>
      <c r="T217" s="376"/>
      <c r="U217" s="376"/>
      <c r="V217" s="376"/>
      <c r="W217" s="376"/>
      <c r="X217" s="376"/>
      <c r="Y217" s="376"/>
      <c r="Z217" s="376"/>
      <c r="AA217" s="376"/>
      <c r="AB217" s="376"/>
      <c r="AC217" s="376"/>
      <c r="AD217" s="376"/>
      <c r="AE217" s="376"/>
      <c r="AF217" s="376"/>
      <c r="AG217" s="376"/>
    </row>
    <row r="218" spans="1:33" ht="52.8">
      <c r="A218" s="245" t="s">
        <v>363</v>
      </c>
      <c r="B218" s="246" t="s">
        <v>761</v>
      </c>
      <c r="C218" s="246" t="s">
        <v>764</v>
      </c>
      <c r="D218" s="246" t="s">
        <v>391</v>
      </c>
      <c r="E218" s="379" t="s">
        <v>763</v>
      </c>
      <c r="F218" s="376"/>
      <c r="G218" s="376"/>
      <c r="H218" s="376"/>
      <c r="I218" s="376"/>
      <c r="J218" s="376"/>
      <c r="K218" s="376"/>
      <c r="L218" s="376"/>
      <c r="M218" s="376"/>
      <c r="N218" s="376"/>
      <c r="O218" s="376"/>
      <c r="P218" s="376"/>
      <c r="Q218" s="376"/>
      <c r="R218" s="376"/>
      <c r="S218" s="376"/>
      <c r="T218" s="376"/>
      <c r="U218" s="376"/>
      <c r="V218" s="376"/>
      <c r="W218" s="376"/>
      <c r="X218" s="376"/>
      <c r="Y218" s="376"/>
      <c r="Z218" s="376"/>
      <c r="AA218" s="376"/>
      <c r="AB218" s="376"/>
      <c r="AC218" s="376"/>
      <c r="AD218" s="376"/>
      <c r="AE218" s="376"/>
      <c r="AF218" s="376"/>
      <c r="AG218" s="376"/>
    </row>
    <row r="219" spans="1:33" ht="66">
      <c r="A219" s="245" t="s">
        <v>363</v>
      </c>
      <c r="B219" s="246" t="s">
        <v>761</v>
      </c>
      <c r="C219" s="246" t="s">
        <v>765</v>
      </c>
      <c r="D219" s="246" t="s">
        <v>391</v>
      </c>
      <c r="E219" s="379" t="s">
        <v>766</v>
      </c>
      <c r="F219" s="376"/>
      <c r="G219" s="376"/>
      <c r="H219" s="376"/>
      <c r="I219" s="376"/>
      <c r="J219" s="376"/>
      <c r="K219" s="376"/>
      <c r="L219" s="376"/>
      <c r="M219" s="376"/>
      <c r="N219" s="376"/>
      <c r="O219" s="376"/>
      <c r="P219" s="376"/>
      <c r="Q219" s="376"/>
      <c r="R219" s="376"/>
      <c r="S219" s="376"/>
      <c r="T219" s="376"/>
      <c r="U219" s="376"/>
      <c r="V219" s="376"/>
      <c r="W219" s="376"/>
      <c r="X219" s="376"/>
      <c r="Y219" s="376"/>
      <c r="Z219" s="376"/>
      <c r="AA219" s="376"/>
      <c r="AB219" s="376"/>
      <c r="AC219" s="376"/>
      <c r="AD219" s="376"/>
      <c r="AE219" s="376"/>
      <c r="AF219" s="376"/>
      <c r="AG219" s="376"/>
    </row>
    <row r="220" spans="1:33">
      <c r="A220" s="374" t="s">
        <v>356</v>
      </c>
      <c r="B220" s="370" t="s">
        <v>767</v>
      </c>
      <c r="C220" s="370" t="s">
        <v>767</v>
      </c>
      <c r="D220" s="370" t="s">
        <v>751</v>
      </c>
      <c r="E220" s="370" t="s">
        <v>768</v>
      </c>
      <c r="F220" s="376"/>
      <c r="G220" s="376"/>
      <c r="H220" s="376"/>
      <c r="I220" s="376"/>
      <c r="J220" s="376"/>
      <c r="K220" s="376"/>
      <c r="L220" s="376"/>
      <c r="M220" s="376"/>
      <c r="N220" s="376"/>
      <c r="O220" s="376"/>
      <c r="P220" s="376"/>
      <c r="Q220" s="376"/>
      <c r="R220" s="376"/>
      <c r="S220" s="376"/>
      <c r="T220" s="376"/>
      <c r="U220" s="376"/>
      <c r="V220" s="376"/>
      <c r="W220" s="376"/>
      <c r="X220" s="376"/>
      <c r="Y220" s="376"/>
      <c r="Z220" s="376"/>
      <c r="AA220" s="376"/>
      <c r="AB220" s="376"/>
      <c r="AC220" s="376"/>
      <c r="AD220" s="376"/>
      <c r="AE220" s="376"/>
      <c r="AF220" s="376"/>
      <c r="AG220" s="376"/>
    </row>
    <row r="221" spans="1:33" ht="26.4">
      <c r="A221" s="245" t="s">
        <v>363</v>
      </c>
      <c r="B221" s="246" t="s">
        <v>767</v>
      </c>
      <c r="C221" s="246" t="s">
        <v>769</v>
      </c>
      <c r="D221" s="246" t="s">
        <v>751</v>
      </c>
      <c r="E221" s="246" t="s">
        <v>770</v>
      </c>
      <c r="F221" s="376"/>
      <c r="G221" s="376"/>
      <c r="H221" s="376"/>
      <c r="I221" s="376"/>
      <c r="J221" s="376"/>
      <c r="K221" s="376"/>
      <c r="L221" s="376"/>
      <c r="M221" s="376"/>
      <c r="N221" s="376"/>
      <c r="O221" s="376"/>
      <c r="P221" s="376"/>
      <c r="Q221" s="376"/>
      <c r="R221" s="376"/>
      <c r="S221" s="376"/>
      <c r="T221" s="376"/>
      <c r="U221" s="376"/>
      <c r="V221" s="376"/>
      <c r="W221" s="376"/>
      <c r="X221" s="376"/>
      <c r="Y221" s="376"/>
      <c r="Z221" s="376"/>
      <c r="AA221" s="376"/>
      <c r="AB221" s="376"/>
      <c r="AC221" s="376"/>
      <c r="AD221" s="376"/>
      <c r="AE221" s="376"/>
      <c r="AF221" s="376"/>
      <c r="AG221" s="376"/>
    </row>
    <row r="222" spans="1:33" ht="26.4">
      <c r="A222" s="245" t="s">
        <v>363</v>
      </c>
      <c r="B222" s="246" t="s">
        <v>767</v>
      </c>
      <c r="C222" s="246" t="s">
        <v>1549</v>
      </c>
      <c r="D222" s="246" t="s">
        <v>751</v>
      </c>
      <c r="E222" s="730" t="s">
        <v>1548</v>
      </c>
      <c r="F222" s="376"/>
      <c r="G222" s="376"/>
      <c r="H222" s="376"/>
      <c r="I222" s="376"/>
      <c r="J222" s="376"/>
      <c r="K222" s="376"/>
      <c r="L222" s="376"/>
      <c r="M222" s="376"/>
      <c r="N222" s="376"/>
      <c r="O222" s="376"/>
      <c r="P222" s="376"/>
      <c r="Q222" s="376"/>
      <c r="R222" s="376"/>
      <c r="S222" s="376"/>
      <c r="T222" s="376"/>
      <c r="U222" s="376"/>
      <c r="V222" s="376"/>
      <c r="W222" s="376"/>
      <c r="X222" s="376"/>
      <c r="Y222" s="376"/>
      <c r="Z222" s="376"/>
      <c r="AA222" s="376"/>
      <c r="AB222" s="376"/>
      <c r="AC222" s="376"/>
      <c r="AD222" s="376"/>
      <c r="AE222" s="376"/>
      <c r="AF222" s="376"/>
      <c r="AG222" s="376"/>
    </row>
    <row r="223" spans="1:33" ht="145.19999999999999">
      <c r="A223" s="374" t="s">
        <v>356</v>
      </c>
      <c r="B223" s="370" t="s">
        <v>771</v>
      </c>
      <c r="C223" s="370" t="s">
        <v>771</v>
      </c>
      <c r="D223" s="370" t="s">
        <v>751</v>
      </c>
      <c r="E223" s="375" t="s">
        <v>772</v>
      </c>
      <c r="F223" s="376"/>
      <c r="G223" s="376"/>
      <c r="H223" s="376"/>
      <c r="I223" s="376"/>
      <c r="J223" s="376"/>
      <c r="K223" s="376"/>
      <c r="L223" s="376"/>
      <c r="M223" s="376"/>
      <c r="N223" s="376"/>
      <c r="O223" s="376"/>
      <c r="P223" s="376"/>
      <c r="Q223" s="376"/>
      <c r="R223" s="376"/>
      <c r="S223" s="376"/>
      <c r="T223" s="376"/>
      <c r="U223" s="376"/>
      <c r="V223" s="376"/>
      <c r="W223" s="376"/>
      <c r="X223" s="376"/>
      <c r="Y223" s="376"/>
      <c r="Z223" s="376"/>
      <c r="AA223" s="376"/>
      <c r="AB223" s="376"/>
      <c r="AC223" s="376"/>
      <c r="AD223" s="376"/>
      <c r="AE223" s="376"/>
      <c r="AF223" s="376"/>
      <c r="AG223" s="376"/>
    </row>
    <row r="224" spans="1:33" ht="66">
      <c r="A224" s="374" t="s">
        <v>356</v>
      </c>
      <c r="B224" s="370" t="s">
        <v>773</v>
      </c>
      <c r="C224" s="370" t="s">
        <v>773</v>
      </c>
      <c r="D224" s="370" t="s">
        <v>751</v>
      </c>
      <c r="E224" s="369" t="s">
        <v>774</v>
      </c>
      <c r="F224" s="376"/>
      <c r="G224" s="376"/>
      <c r="H224" s="376"/>
      <c r="I224" s="376"/>
      <c r="J224" s="376"/>
      <c r="K224" s="376"/>
      <c r="L224" s="376"/>
      <c r="M224" s="376"/>
      <c r="N224" s="376"/>
      <c r="O224" s="376"/>
      <c r="P224" s="376"/>
      <c r="Q224" s="376"/>
      <c r="R224" s="376"/>
      <c r="S224" s="376"/>
      <c r="T224" s="376"/>
      <c r="U224" s="376"/>
      <c r="V224" s="376"/>
      <c r="W224" s="376"/>
      <c r="X224" s="376"/>
      <c r="Y224" s="376"/>
      <c r="Z224" s="376"/>
      <c r="AA224" s="376"/>
      <c r="AB224" s="376"/>
      <c r="AC224" s="376"/>
      <c r="AD224" s="376"/>
      <c r="AE224" s="376"/>
      <c r="AF224" s="376"/>
      <c r="AG224" s="376"/>
    </row>
    <row r="225" spans="1:33" ht="39.6">
      <c r="A225" s="245" t="s">
        <v>363</v>
      </c>
      <c r="B225" s="246" t="s">
        <v>773</v>
      </c>
      <c r="C225" s="246" t="s">
        <v>775</v>
      </c>
      <c r="D225" s="246" t="s">
        <v>751</v>
      </c>
      <c r="E225" s="387" t="s">
        <v>776</v>
      </c>
      <c r="F225" s="376"/>
      <c r="G225" s="376"/>
      <c r="H225" s="376"/>
      <c r="I225" s="376"/>
      <c r="J225" s="376"/>
      <c r="K225" s="376"/>
      <c r="L225" s="376"/>
      <c r="M225" s="376"/>
      <c r="N225" s="376"/>
      <c r="O225" s="376"/>
      <c r="P225" s="376"/>
      <c r="Q225" s="376"/>
      <c r="R225" s="376"/>
      <c r="S225" s="376"/>
      <c r="T225" s="376"/>
      <c r="U225" s="376"/>
      <c r="V225" s="376"/>
      <c r="W225" s="376"/>
      <c r="X225" s="376"/>
      <c r="Y225" s="376"/>
      <c r="Z225" s="376"/>
      <c r="AA225" s="376"/>
      <c r="AB225" s="376"/>
      <c r="AC225" s="376"/>
      <c r="AD225" s="376"/>
      <c r="AE225" s="376"/>
      <c r="AF225" s="376"/>
      <c r="AG225" s="376"/>
    </row>
    <row r="226" spans="1:33" ht="79.2">
      <c r="A226" s="374" t="s">
        <v>356</v>
      </c>
      <c r="B226" s="370" t="s">
        <v>777</v>
      </c>
      <c r="C226" s="370" t="s">
        <v>777</v>
      </c>
      <c r="D226" s="370" t="s">
        <v>510</v>
      </c>
      <c r="E226" s="375" t="s">
        <v>778</v>
      </c>
      <c r="F226" s="376"/>
      <c r="G226" s="376"/>
      <c r="H226" s="376"/>
      <c r="I226" s="376"/>
      <c r="J226" s="376"/>
      <c r="K226" s="376"/>
      <c r="L226" s="376"/>
      <c r="M226" s="376"/>
      <c r="N226" s="376"/>
      <c r="O226" s="376"/>
      <c r="P226" s="376"/>
      <c r="Q226" s="376"/>
      <c r="R226" s="376"/>
      <c r="S226" s="376"/>
      <c r="T226" s="376"/>
      <c r="U226" s="376"/>
      <c r="V226" s="376"/>
      <c r="W226" s="376"/>
      <c r="X226" s="376"/>
      <c r="Y226" s="376"/>
      <c r="Z226" s="376"/>
      <c r="AA226" s="376"/>
      <c r="AB226" s="376"/>
      <c r="AC226" s="376"/>
      <c r="AD226" s="376"/>
      <c r="AE226" s="376"/>
      <c r="AF226" s="376"/>
      <c r="AG226" s="376"/>
    </row>
    <row r="227" spans="1:33">
      <c r="A227" s="245" t="s">
        <v>363</v>
      </c>
      <c r="B227" s="246" t="s">
        <v>777</v>
      </c>
      <c r="C227" s="246" t="s">
        <v>779</v>
      </c>
      <c r="D227" s="246" t="s">
        <v>510</v>
      </c>
      <c r="E227" s="387" t="s">
        <v>780</v>
      </c>
      <c r="F227" s="376"/>
      <c r="G227" s="376"/>
      <c r="H227" s="376"/>
      <c r="I227" s="376"/>
      <c r="J227" s="376"/>
      <c r="K227" s="376"/>
      <c r="L227" s="376"/>
      <c r="M227" s="376"/>
      <c r="N227" s="376"/>
      <c r="O227" s="376"/>
      <c r="P227" s="376"/>
      <c r="Q227" s="376"/>
      <c r="R227" s="376"/>
      <c r="S227" s="376"/>
      <c r="T227" s="376"/>
      <c r="U227" s="376"/>
      <c r="V227" s="376"/>
      <c r="W227" s="376"/>
      <c r="X227" s="376"/>
      <c r="Y227" s="376"/>
      <c r="Z227" s="376"/>
      <c r="AA227" s="376"/>
      <c r="AB227" s="376"/>
      <c r="AC227" s="376"/>
      <c r="AD227" s="376"/>
      <c r="AE227" s="376"/>
      <c r="AF227" s="376"/>
      <c r="AG227" s="376"/>
    </row>
    <row r="228" spans="1:33">
      <c r="A228" s="245" t="s">
        <v>363</v>
      </c>
      <c r="B228" s="246" t="s">
        <v>777</v>
      </c>
      <c r="C228" s="246" t="s">
        <v>781</v>
      </c>
      <c r="D228" s="246" t="s">
        <v>510</v>
      </c>
      <c r="E228" s="387" t="s">
        <v>782</v>
      </c>
      <c r="F228" s="376"/>
      <c r="G228" s="376"/>
      <c r="H228" s="376"/>
      <c r="I228" s="376"/>
      <c r="J228" s="376"/>
      <c r="K228" s="376"/>
      <c r="L228" s="376"/>
      <c r="M228" s="376"/>
      <c r="N228" s="376"/>
      <c r="O228" s="376"/>
      <c r="P228" s="376"/>
      <c r="Q228" s="376"/>
      <c r="R228" s="376"/>
      <c r="S228" s="376"/>
      <c r="T228" s="376"/>
      <c r="U228" s="376"/>
      <c r="V228" s="376"/>
      <c r="W228" s="376"/>
      <c r="X228" s="376"/>
      <c r="Y228" s="376"/>
      <c r="Z228" s="376"/>
      <c r="AA228" s="376"/>
      <c r="AB228" s="376"/>
      <c r="AC228" s="376"/>
      <c r="AD228" s="376"/>
      <c r="AE228" s="376"/>
      <c r="AF228" s="376"/>
      <c r="AG228" s="376"/>
    </row>
    <row r="229" spans="1:33" s="46" customFormat="1" ht="26.4">
      <c r="A229" s="245" t="s">
        <v>363</v>
      </c>
      <c r="B229" s="246" t="s">
        <v>777</v>
      </c>
      <c r="C229" s="246" t="s">
        <v>783</v>
      </c>
      <c r="D229" s="246" t="s">
        <v>510</v>
      </c>
      <c r="E229" s="387" t="s">
        <v>784</v>
      </c>
      <c r="F229" s="383"/>
      <c r="G229" s="383"/>
      <c r="H229" s="383"/>
      <c r="I229" s="383"/>
      <c r="J229" s="383"/>
      <c r="K229" s="383"/>
      <c r="L229" s="383"/>
      <c r="M229" s="383"/>
      <c r="N229" s="383"/>
      <c r="O229" s="383"/>
      <c r="P229" s="383"/>
      <c r="Q229" s="383"/>
      <c r="R229" s="383"/>
      <c r="S229" s="383"/>
      <c r="T229" s="383"/>
      <c r="U229" s="383"/>
      <c r="V229" s="383"/>
      <c r="W229" s="383"/>
      <c r="X229" s="383"/>
      <c r="Y229" s="383"/>
      <c r="Z229" s="383"/>
      <c r="AA229" s="383"/>
      <c r="AB229" s="383"/>
      <c r="AC229" s="383"/>
      <c r="AD229" s="383"/>
      <c r="AE229" s="383"/>
      <c r="AF229" s="383"/>
      <c r="AG229" s="383"/>
    </row>
    <row r="230" spans="1:33" s="46" customFormat="1" ht="26.4">
      <c r="A230" s="245" t="s">
        <v>363</v>
      </c>
      <c r="B230" s="246" t="s">
        <v>777</v>
      </c>
      <c r="C230" s="246" t="s">
        <v>785</v>
      </c>
      <c r="D230" s="246" t="s">
        <v>510</v>
      </c>
      <c r="E230" s="387" t="s">
        <v>786</v>
      </c>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row>
    <row r="231" spans="1:33" s="46" customFormat="1">
      <c r="A231" s="245" t="s">
        <v>363</v>
      </c>
      <c r="B231" s="246" t="s">
        <v>777</v>
      </c>
      <c r="C231" s="246" t="s">
        <v>787</v>
      </c>
      <c r="D231" s="246" t="s">
        <v>510</v>
      </c>
      <c r="E231" s="387" t="s">
        <v>788</v>
      </c>
      <c r="F231" s="383"/>
      <c r="G231" s="383"/>
      <c r="H231" s="383"/>
      <c r="I231" s="383"/>
      <c r="J231" s="383"/>
      <c r="K231" s="383"/>
      <c r="L231" s="383"/>
      <c r="M231" s="383"/>
      <c r="N231" s="383"/>
      <c r="O231" s="383"/>
      <c r="P231" s="383"/>
      <c r="Q231" s="383"/>
      <c r="R231" s="383"/>
      <c r="S231" s="383"/>
      <c r="T231" s="383"/>
      <c r="U231" s="383"/>
      <c r="V231" s="383"/>
      <c r="W231" s="383"/>
      <c r="X231" s="383"/>
      <c r="Y231" s="383"/>
      <c r="Z231" s="383"/>
      <c r="AA231" s="383"/>
      <c r="AB231" s="383"/>
      <c r="AC231" s="383"/>
      <c r="AD231" s="383"/>
      <c r="AE231" s="383"/>
      <c r="AF231" s="383"/>
      <c r="AG231" s="383"/>
    </row>
    <row r="232" spans="1:33" s="46" customFormat="1">
      <c r="A232" s="245" t="s">
        <v>363</v>
      </c>
      <c r="B232" s="246" t="s">
        <v>777</v>
      </c>
      <c r="C232" s="246" t="s">
        <v>789</v>
      </c>
      <c r="D232" s="246" t="s">
        <v>510</v>
      </c>
      <c r="E232" s="387" t="s">
        <v>790</v>
      </c>
      <c r="F232" s="383"/>
      <c r="G232" s="383"/>
      <c r="H232" s="383"/>
      <c r="I232" s="383"/>
      <c r="J232" s="383"/>
      <c r="K232" s="383"/>
      <c r="L232" s="383"/>
      <c r="M232" s="383"/>
      <c r="N232" s="383"/>
      <c r="O232" s="383"/>
      <c r="P232" s="383"/>
      <c r="Q232" s="383"/>
      <c r="R232" s="383"/>
      <c r="S232" s="383"/>
      <c r="T232" s="383"/>
      <c r="U232" s="383"/>
      <c r="V232" s="383"/>
      <c r="W232" s="383"/>
      <c r="X232" s="383"/>
      <c r="Y232" s="383"/>
      <c r="Z232" s="383"/>
      <c r="AA232" s="383"/>
      <c r="AB232" s="383"/>
      <c r="AC232" s="383"/>
      <c r="AD232" s="383"/>
      <c r="AE232" s="383"/>
      <c r="AF232" s="383"/>
      <c r="AG232" s="383"/>
    </row>
    <row r="233" spans="1:33" s="46" customFormat="1">
      <c r="A233" s="245" t="s">
        <v>363</v>
      </c>
      <c r="B233" s="246" t="s">
        <v>777</v>
      </c>
      <c r="C233" s="246" t="s">
        <v>791</v>
      </c>
      <c r="D233" s="246" t="s">
        <v>510</v>
      </c>
      <c r="E233" s="387" t="s">
        <v>792</v>
      </c>
      <c r="F233" s="383"/>
      <c r="G233" s="383"/>
      <c r="H233" s="383"/>
      <c r="I233" s="383"/>
      <c r="J233" s="383"/>
      <c r="K233" s="383"/>
      <c r="L233" s="383"/>
      <c r="M233" s="383"/>
      <c r="N233" s="383"/>
      <c r="O233" s="383"/>
      <c r="P233" s="383"/>
      <c r="Q233" s="383"/>
      <c r="R233" s="383"/>
      <c r="S233" s="383"/>
      <c r="T233" s="383"/>
      <c r="U233" s="383"/>
      <c r="V233" s="383"/>
      <c r="W233" s="383"/>
      <c r="X233" s="383"/>
      <c r="Y233" s="383"/>
      <c r="Z233" s="383"/>
      <c r="AA233" s="383"/>
      <c r="AB233" s="383"/>
      <c r="AC233" s="383"/>
      <c r="AD233" s="383"/>
      <c r="AE233" s="383"/>
      <c r="AF233" s="383"/>
      <c r="AG233" s="383"/>
    </row>
    <row r="234" spans="1:33" s="46" customFormat="1">
      <c r="A234" s="245" t="s">
        <v>363</v>
      </c>
      <c r="B234" s="246" t="s">
        <v>777</v>
      </c>
      <c r="C234" s="246" t="s">
        <v>793</v>
      </c>
      <c r="D234" s="246" t="s">
        <v>510</v>
      </c>
      <c r="E234" s="387" t="s">
        <v>794</v>
      </c>
      <c r="F234" s="383"/>
      <c r="G234" s="383"/>
      <c r="H234" s="383"/>
      <c r="I234" s="383"/>
      <c r="J234" s="383"/>
      <c r="K234" s="383"/>
      <c r="L234" s="383"/>
      <c r="M234" s="383"/>
      <c r="N234" s="383"/>
      <c r="O234" s="383"/>
      <c r="P234" s="383"/>
      <c r="Q234" s="383"/>
      <c r="R234" s="383"/>
      <c r="S234" s="383"/>
      <c r="T234" s="383"/>
      <c r="U234" s="383"/>
      <c r="V234" s="383"/>
      <c r="W234" s="383"/>
      <c r="X234" s="383"/>
      <c r="Y234" s="383"/>
      <c r="Z234" s="383"/>
      <c r="AA234" s="383"/>
      <c r="AB234" s="383"/>
      <c r="AC234" s="383"/>
      <c r="AD234" s="383"/>
      <c r="AE234" s="383"/>
      <c r="AF234" s="383"/>
      <c r="AG234" s="383"/>
    </row>
    <row r="235" spans="1:33" s="46" customFormat="1">
      <c r="A235" s="245" t="s">
        <v>363</v>
      </c>
      <c r="B235" s="246" t="s">
        <v>777</v>
      </c>
      <c r="C235" s="246" t="s">
        <v>795</v>
      </c>
      <c r="D235" s="246" t="s">
        <v>510</v>
      </c>
      <c r="E235" s="387" t="s">
        <v>796</v>
      </c>
      <c r="F235" s="383"/>
      <c r="G235" s="383"/>
      <c r="H235" s="383"/>
      <c r="I235" s="383"/>
      <c r="J235" s="383"/>
      <c r="K235" s="383"/>
      <c r="L235" s="383"/>
      <c r="M235" s="383"/>
      <c r="N235" s="383"/>
      <c r="O235" s="383"/>
      <c r="P235" s="383"/>
      <c r="Q235" s="383"/>
      <c r="R235" s="383"/>
      <c r="S235" s="383"/>
      <c r="T235" s="383"/>
      <c r="U235" s="383"/>
      <c r="V235" s="383"/>
      <c r="W235" s="383"/>
      <c r="X235" s="383"/>
      <c r="Y235" s="383"/>
      <c r="Z235" s="383"/>
      <c r="AA235" s="383"/>
      <c r="AB235" s="383"/>
      <c r="AC235" s="383"/>
      <c r="AD235" s="383"/>
      <c r="AE235" s="383"/>
      <c r="AF235" s="383"/>
      <c r="AG235" s="383"/>
    </row>
    <row r="236" spans="1:33" s="46" customFormat="1">
      <c r="A236" s="245" t="s">
        <v>363</v>
      </c>
      <c r="B236" s="246" t="s">
        <v>777</v>
      </c>
      <c r="C236" s="246" t="s">
        <v>797</v>
      </c>
      <c r="D236" s="246" t="s">
        <v>510</v>
      </c>
      <c r="E236" s="387" t="s">
        <v>798</v>
      </c>
      <c r="F236" s="383"/>
      <c r="G236" s="383"/>
      <c r="H236" s="383"/>
      <c r="I236" s="383"/>
      <c r="J236" s="383"/>
      <c r="K236" s="383"/>
      <c r="L236" s="383"/>
      <c r="M236" s="383"/>
      <c r="N236" s="383"/>
      <c r="O236" s="383"/>
      <c r="P236" s="383"/>
      <c r="Q236" s="383"/>
      <c r="R236" s="383"/>
      <c r="S236" s="383"/>
      <c r="T236" s="383"/>
      <c r="U236" s="383"/>
      <c r="V236" s="383"/>
      <c r="W236" s="383"/>
      <c r="X236" s="383"/>
      <c r="Y236" s="383"/>
      <c r="Z236" s="383"/>
      <c r="AA236" s="383"/>
      <c r="AB236" s="383"/>
      <c r="AC236" s="383"/>
      <c r="AD236" s="383"/>
      <c r="AE236" s="383"/>
      <c r="AF236" s="383"/>
      <c r="AG236" s="383"/>
    </row>
    <row r="237" spans="1:33" s="46" customFormat="1" ht="66">
      <c r="A237" s="374" t="s">
        <v>356</v>
      </c>
      <c r="B237" s="370" t="s">
        <v>799</v>
      </c>
      <c r="C237" s="370" t="s">
        <v>799</v>
      </c>
      <c r="D237" s="370" t="s">
        <v>448</v>
      </c>
      <c r="E237" s="375" t="s">
        <v>800</v>
      </c>
      <c r="F237" s="383"/>
      <c r="G237" s="383"/>
      <c r="H237" s="383"/>
      <c r="I237" s="383"/>
      <c r="J237" s="383"/>
      <c r="K237" s="383"/>
      <c r="L237" s="383"/>
      <c r="M237" s="383"/>
      <c r="N237" s="383"/>
      <c r="O237" s="383"/>
      <c r="P237" s="383"/>
      <c r="Q237" s="383"/>
      <c r="R237" s="383"/>
      <c r="S237" s="383"/>
      <c r="T237" s="383"/>
      <c r="U237" s="383"/>
      <c r="V237" s="383"/>
      <c r="W237" s="383"/>
      <c r="X237" s="383"/>
      <c r="Y237" s="383"/>
      <c r="Z237" s="383"/>
      <c r="AA237" s="383"/>
      <c r="AB237" s="383"/>
      <c r="AC237" s="383"/>
      <c r="AD237" s="383"/>
      <c r="AE237" s="383"/>
      <c r="AF237" s="383"/>
      <c r="AG237" s="383"/>
    </row>
    <row r="238" spans="1:33" s="46" customFormat="1">
      <c r="A238" s="245" t="s">
        <v>363</v>
      </c>
      <c r="B238" s="246" t="s">
        <v>799</v>
      </c>
      <c r="C238" s="246" t="s">
        <v>801</v>
      </c>
      <c r="D238" s="246" t="s">
        <v>448</v>
      </c>
      <c r="E238" s="246" t="s">
        <v>802</v>
      </c>
      <c r="F238" s="383"/>
      <c r="G238" s="383"/>
      <c r="H238" s="383"/>
      <c r="I238" s="383"/>
      <c r="J238" s="383"/>
      <c r="K238" s="383"/>
      <c r="L238" s="383"/>
      <c r="M238" s="383"/>
      <c r="N238" s="383"/>
      <c r="O238" s="383"/>
      <c r="P238" s="383"/>
      <c r="Q238" s="383"/>
      <c r="R238" s="383"/>
      <c r="S238" s="383"/>
      <c r="T238" s="383"/>
      <c r="U238" s="383"/>
      <c r="V238" s="383"/>
      <c r="W238" s="383"/>
      <c r="X238" s="383"/>
      <c r="Y238" s="383"/>
      <c r="Z238" s="383"/>
      <c r="AA238" s="383"/>
      <c r="AB238" s="383"/>
      <c r="AC238" s="383"/>
      <c r="AD238" s="383"/>
      <c r="AE238" s="383"/>
      <c r="AF238" s="383"/>
      <c r="AG238" s="383"/>
    </row>
    <row r="239" spans="1:33" s="46" customFormat="1" ht="52.8">
      <c r="A239" s="245" t="s">
        <v>363</v>
      </c>
      <c r="B239" s="246" t="s">
        <v>799</v>
      </c>
      <c r="C239" s="246" t="s">
        <v>803</v>
      </c>
      <c r="D239" s="246" t="s">
        <v>448</v>
      </c>
      <c r="E239" s="246" t="s">
        <v>804</v>
      </c>
      <c r="F239" s="383"/>
      <c r="G239" s="383"/>
      <c r="H239" s="383"/>
      <c r="I239" s="383"/>
      <c r="J239" s="383"/>
      <c r="K239" s="383"/>
      <c r="L239" s="383"/>
      <c r="M239" s="383"/>
      <c r="N239" s="383"/>
      <c r="O239" s="383"/>
      <c r="P239" s="383"/>
      <c r="Q239" s="383"/>
      <c r="R239" s="383"/>
      <c r="S239" s="383"/>
      <c r="T239" s="383"/>
      <c r="U239" s="383"/>
      <c r="V239" s="383"/>
      <c r="W239" s="383"/>
      <c r="X239" s="383"/>
      <c r="Y239" s="383"/>
      <c r="Z239" s="383"/>
      <c r="AA239" s="383"/>
      <c r="AB239" s="383"/>
      <c r="AC239" s="383"/>
      <c r="AD239" s="383"/>
      <c r="AE239" s="383"/>
      <c r="AF239" s="383"/>
      <c r="AG239" s="383"/>
    </row>
    <row r="240" spans="1:33" s="46" customFormat="1" ht="26.4">
      <c r="A240" s="245" t="s">
        <v>363</v>
      </c>
      <c r="B240" s="246" t="s">
        <v>799</v>
      </c>
      <c r="C240" s="246" t="s">
        <v>805</v>
      </c>
      <c r="D240" s="246" t="s">
        <v>448</v>
      </c>
      <c r="E240" s="246" t="s">
        <v>806</v>
      </c>
      <c r="F240" s="383"/>
      <c r="G240" s="383"/>
      <c r="H240" s="383"/>
      <c r="I240" s="383"/>
      <c r="J240" s="383"/>
      <c r="K240" s="383"/>
      <c r="L240" s="383"/>
      <c r="M240" s="383"/>
      <c r="N240" s="383"/>
      <c r="O240" s="383"/>
      <c r="P240" s="383"/>
      <c r="Q240" s="383"/>
      <c r="R240" s="383"/>
      <c r="S240" s="383"/>
      <c r="T240" s="383"/>
      <c r="U240" s="383"/>
      <c r="V240" s="383"/>
      <c r="W240" s="383"/>
      <c r="X240" s="383"/>
      <c r="Y240" s="383"/>
      <c r="Z240" s="383"/>
      <c r="AA240" s="383"/>
      <c r="AB240" s="383"/>
      <c r="AC240" s="383"/>
      <c r="AD240" s="383"/>
      <c r="AE240" s="383"/>
      <c r="AF240" s="383"/>
      <c r="AG240" s="383"/>
    </row>
    <row r="241" spans="1:33" s="46" customFormat="1" ht="52.8">
      <c r="A241" s="374" t="s">
        <v>356</v>
      </c>
      <c r="B241" s="370" t="s">
        <v>807</v>
      </c>
      <c r="C241" s="370" t="s">
        <v>807</v>
      </c>
      <c r="D241" s="370" t="s">
        <v>510</v>
      </c>
      <c r="E241" s="375" t="s">
        <v>808</v>
      </c>
      <c r="F241" s="383"/>
      <c r="G241" s="383"/>
      <c r="H241" s="383"/>
      <c r="I241" s="383"/>
      <c r="J241" s="383"/>
      <c r="K241" s="383"/>
      <c r="L241" s="383"/>
      <c r="M241" s="383"/>
      <c r="N241" s="383"/>
      <c r="O241" s="383"/>
      <c r="P241" s="383"/>
      <c r="Q241" s="383"/>
      <c r="R241" s="383"/>
      <c r="S241" s="383"/>
      <c r="T241" s="383"/>
      <c r="U241" s="383"/>
      <c r="V241" s="383"/>
      <c r="W241" s="383"/>
      <c r="X241" s="383"/>
      <c r="Y241" s="383"/>
      <c r="Z241" s="383"/>
      <c r="AA241" s="383"/>
      <c r="AB241" s="383"/>
      <c r="AC241" s="383"/>
      <c r="AD241" s="383"/>
      <c r="AE241" s="383"/>
      <c r="AF241" s="383"/>
      <c r="AG241" s="383"/>
    </row>
    <row r="242" spans="1:33" s="46" customFormat="1" ht="39.6">
      <c r="A242" s="245" t="s">
        <v>363</v>
      </c>
      <c r="B242" s="246" t="s">
        <v>807</v>
      </c>
      <c r="C242" s="246" t="s">
        <v>809</v>
      </c>
      <c r="D242" s="246" t="s">
        <v>510</v>
      </c>
      <c r="E242" s="246" t="s">
        <v>810</v>
      </c>
      <c r="F242" s="383"/>
      <c r="G242" s="383"/>
      <c r="H242" s="383"/>
      <c r="I242" s="383"/>
      <c r="J242" s="383"/>
      <c r="K242" s="383"/>
      <c r="L242" s="383"/>
      <c r="M242" s="383"/>
      <c r="N242" s="383"/>
      <c r="O242" s="383"/>
      <c r="P242" s="383"/>
      <c r="Q242" s="383"/>
      <c r="R242" s="383"/>
      <c r="S242" s="383"/>
      <c r="T242" s="383"/>
      <c r="U242" s="383"/>
      <c r="V242" s="383"/>
      <c r="W242" s="383"/>
      <c r="X242" s="383"/>
      <c r="Y242" s="383"/>
      <c r="Z242" s="383"/>
      <c r="AA242" s="383"/>
      <c r="AB242" s="383"/>
      <c r="AC242" s="383"/>
      <c r="AD242" s="383"/>
      <c r="AE242" s="383"/>
      <c r="AF242" s="383"/>
      <c r="AG242" s="383"/>
    </row>
    <row r="243" spans="1:33" s="46" customFormat="1" ht="39.6">
      <c r="A243" s="245" t="s">
        <v>363</v>
      </c>
      <c r="B243" s="246" t="s">
        <v>807</v>
      </c>
      <c r="C243" s="246" t="s">
        <v>811</v>
      </c>
      <c r="D243" s="246" t="s">
        <v>510</v>
      </c>
      <c r="E243" s="246" t="s">
        <v>812</v>
      </c>
      <c r="F243" s="383"/>
      <c r="G243" s="383"/>
      <c r="H243" s="383"/>
      <c r="I243" s="383"/>
      <c r="J243" s="383"/>
      <c r="K243" s="383"/>
      <c r="L243" s="383"/>
      <c r="M243" s="383"/>
      <c r="N243" s="383"/>
      <c r="O243" s="383"/>
      <c r="P243" s="383"/>
      <c r="Q243" s="383"/>
      <c r="R243" s="383"/>
      <c r="S243" s="383"/>
      <c r="T243" s="383"/>
      <c r="U243" s="383"/>
      <c r="V243" s="383"/>
      <c r="W243" s="383"/>
      <c r="X243" s="383"/>
      <c r="Y243" s="383"/>
      <c r="Z243" s="383"/>
      <c r="AA243" s="383"/>
      <c r="AB243" s="383"/>
      <c r="AC243" s="383"/>
      <c r="AD243" s="383"/>
      <c r="AE243" s="383"/>
      <c r="AF243" s="383"/>
      <c r="AG243" s="383"/>
    </row>
    <row r="244" spans="1:33" s="46" customFormat="1" ht="26.4">
      <c r="A244" s="380" t="s">
        <v>356</v>
      </c>
      <c r="B244" s="381" t="s">
        <v>813</v>
      </c>
      <c r="C244" s="381" t="s">
        <v>813</v>
      </c>
      <c r="D244" s="381" t="s">
        <v>510</v>
      </c>
      <c r="E244" s="381" t="s">
        <v>814</v>
      </c>
      <c r="F244" s="383"/>
      <c r="G244" s="383"/>
      <c r="H244" s="383"/>
      <c r="I244" s="383"/>
      <c r="J244" s="383"/>
      <c r="K244" s="383"/>
      <c r="L244" s="383"/>
      <c r="M244" s="383"/>
      <c r="N244" s="383"/>
      <c r="O244" s="383"/>
      <c r="P244" s="383"/>
      <c r="Q244" s="383"/>
      <c r="R244" s="383"/>
      <c r="S244" s="383"/>
      <c r="T244" s="383"/>
      <c r="U244" s="383"/>
      <c r="V244" s="383"/>
      <c r="W244" s="383"/>
      <c r="X244" s="383"/>
      <c r="Y244" s="383"/>
      <c r="Z244" s="383"/>
      <c r="AA244" s="383"/>
      <c r="AB244" s="383"/>
      <c r="AC244" s="383"/>
      <c r="AD244" s="383"/>
      <c r="AE244" s="383"/>
      <c r="AF244" s="383"/>
      <c r="AG244" s="383"/>
    </row>
    <row r="245" spans="1:33" s="46" customFormat="1" ht="26.4">
      <c r="A245" s="383" t="s">
        <v>356</v>
      </c>
      <c r="B245" s="369" t="s">
        <v>815</v>
      </c>
      <c r="C245" s="369" t="s">
        <v>815</v>
      </c>
      <c r="D245" s="369" t="s">
        <v>816</v>
      </c>
      <c r="E245" s="369" t="s">
        <v>817</v>
      </c>
      <c r="F245" s="383"/>
      <c r="G245" s="383"/>
      <c r="H245" s="383"/>
      <c r="I245" s="383"/>
      <c r="J245" s="383"/>
      <c r="K245" s="383"/>
      <c r="L245" s="383"/>
      <c r="M245" s="383"/>
      <c r="N245" s="383"/>
      <c r="O245" s="383"/>
      <c r="P245" s="383"/>
      <c r="Q245" s="383"/>
      <c r="R245" s="383"/>
      <c r="S245" s="383"/>
      <c r="T245" s="383"/>
      <c r="U245" s="383"/>
      <c r="V245" s="383"/>
      <c r="W245" s="383"/>
      <c r="X245" s="383"/>
      <c r="Y245" s="383"/>
      <c r="Z245" s="383"/>
      <c r="AA245" s="383"/>
      <c r="AB245" s="383"/>
      <c r="AC245" s="383"/>
      <c r="AD245" s="383"/>
      <c r="AE245" s="383"/>
      <c r="AF245" s="383"/>
      <c r="AG245" s="383"/>
    </row>
    <row r="246" spans="1:33" s="46" customFormat="1" ht="39.6">
      <c r="A246" s="245" t="s">
        <v>363</v>
      </c>
      <c r="B246" s="246" t="s">
        <v>815</v>
      </c>
      <c r="C246" s="246" t="s">
        <v>818</v>
      </c>
      <c r="D246" s="246" t="s">
        <v>816</v>
      </c>
      <c r="E246" s="246" t="s">
        <v>819</v>
      </c>
      <c r="F246" s="383"/>
      <c r="G246" s="383"/>
      <c r="H246" s="383"/>
      <c r="I246" s="383"/>
      <c r="J246" s="383"/>
      <c r="K246" s="383"/>
      <c r="L246" s="383"/>
      <c r="M246" s="383"/>
      <c r="N246" s="383"/>
      <c r="O246" s="383"/>
      <c r="P246" s="383"/>
      <c r="Q246" s="383"/>
      <c r="R246" s="383"/>
      <c r="S246" s="383"/>
      <c r="T246" s="383"/>
      <c r="U246" s="383"/>
      <c r="V246" s="383"/>
      <c r="W246" s="383"/>
      <c r="X246" s="383"/>
      <c r="Y246" s="383"/>
      <c r="Z246" s="383"/>
      <c r="AA246" s="383"/>
      <c r="AB246" s="383"/>
      <c r="AC246" s="383"/>
      <c r="AD246" s="383"/>
      <c r="AE246" s="383"/>
      <c r="AF246" s="383"/>
      <c r="AG246" s="383"/>
    </row>
    <row r="247" spans="1:33" s="46" customFormat="1" ht="39.6">
      <c r="A247" s="245" t="s">
        <v>363</v>
      </c>
      <c r="B247" s="246" t="s">
        <v>815</v>
      </c>
      <c r="C247" s="246" t="s">
        <v>820</v>
      </c>
      <c r="D247" s="246" t="s">
        <v>816</v>
      </c>
      <c r="E247" s="246" t="s">
        <v>821</v>
      </c>
      <c r="F247" s="383"/>
      <c r="G247" s="383"/>
      <c r="H247" s="383"/>
      <c r="I247" s="383"/>
      <c r="J247" s="383"/>
      <c r="K247" s="383"/>
      <c r="L247" s="383"/>
      <c r="M247" s="383"/>
      <c r="N247" s="383"/>
      <c r="O247" s="383"/>
      <c r="P247" s="383"/>
      <c r="Q247" s="383"/>
      <c r="R247" s="383"/>
      <c r="S247" s="383"/>
      <c r="T247" s="383"/>
      <c r="U247" s="383"/>
      <c r="V247" s="383"/>
      <c r="W247" s="383"/>
      <c r="X247" s="383"/>
      <c r="Y247" s="383"/>
      <c r="Z247" s="383"/>
      <c r="AA247" s="383"/>
      <c r="AB247" s="383"/>
      <c r="AC247" s="383"/>
      <c r="AD247" s="383"/>
      <c r="AE247" s="383"/>
      <c r="AF247" s="383"/>
      <c r="AG247" s="383"/>
    </row>
    <row r="248" spans="1:33" s="46" customFormat="1" ht="39.6">
      <c r="A248" s="245" t="s">
        <v>363</v>
      </c>
      <c r="B248" s="246" t="s">
        <v>815</v>
      </c>
      <c r="C248" s="246" t="s">
        <v>822</v>
      </c>
      <c r="D248" s="246" t="s">
        <v>816</v>
      </c>
      <c r="E248" s="246" t="s">
        <v>823</v>
      </c>
      <c r="F248" s="383"/>
      <c r="G248" s="383"/>
      <c r="H248" s="383"/>
      <c r="I248" s="383"/>
      <c r="J248" s="383"/>
      <c r="K248" s="383"/>
      <c r="L248" s="383"/>
      <c r="M248" s="383"/>
      <c r="N248" s="383"/>
      <c r="O248" s="383"/>
      <c r="P248" s="383"/>
      <c r="Q248" s="383"/>
      <c r="R248" s="383"/>
      <c r="S248" s="383"/>
      <c r="T248" s="383"/>
      <c r="U248" s="383"/>
      <c r="V248" s="383"/>
      <c r="W248" s="383"/>
      <c r="X248" s="383"/>
      <c r="Y248" s="383"/>
      <c r="Z248" s="383"/>
      <c r="AA248" s="383"/>
      <c r="AB248" s="383"/>
      <c r="AC248" s="383"/>
      <c r="AD248" s="383"/>
      <c r="AE248" s="383"/>
      <c r="AF248" s="383"/>
      <c r="AG248" s="383"/>
    </row>
    <row r="249" spans="1:33" s="46" customFormat="1" ht="26.4">
      <c r="A249" s="380" t="s">
        <v>356</v>
      </c>
      <c r="B249" s="381" t="s">
        <v>824</v>
      </c>
      <c r="C249" s="381" t="s">
        <v>824</v>
      </c>
      <c r="D249" s="381" t="s">
        <v>510</v>
      </c>
      <c r="E249" s="384" t="s">
        <v>825</v>
      </c>
      <c r="F249" s="383"/>
      <c r="G249" s="383"/>
      <c r="H249" s="383"/>
      <c r="I249" s="383"/>
      <c r="J249" s="383"/>
      <c r="K249" s="383"/>
      <c r="L249" s="383"/>
      <c r="M249" s="383"/>
      <c r="N249" s="383"/>
      <c r="O249" s="383"/>
      <c r="P249" s="383"/>
      <c r="Q249" s="383"/>
      <c r="R249" s="383"/>
      <c r="S249" s="383"/>
      <c r="T249" s="383"/>
      <c r="U249" s="383"/>
      <c r="V249" s="383"/>
      <c r="W249" s="383"/>
      <c r="X249" s="383"/>
      <c r="Y249" s="383"/>
      <c r="Z249" s="383"/>
      <c r="AA249" s="383"/>
      <c r="AB249" s="383"/>
      <c r="AC249" s="383"/>
      <c r="AD249" s="383"/>
      <c r="AE249" s="383"/>
      <c r="AF249" s="383"/>
      <c r="AG249" s="383"/>
    </row>
    <row r="250" spans="1:33" s="46" customFormat="1" ht="39.6">
      <c r="A250" s="374" t="s">
        <v>356</v>
      </c>
      <c r="B250" s="370" t="s">
        <v>826</v>
      </c>
      <c r="C250" s="370" t="s">
        <v>826</v>
      </c>
      <c r="D250" s="370" t="s">
        <v>751</v>
      </c>
      <c r="E250" s="370" t="s">
        <v>827</v>
      </c>
      <c r="F250" s="383"/>
      <c r="G250" s="383"/>
      <c r="H250" s="383"/>
      <c r="I250" s="383"/>
      <c r="J250" s="383"/>
      <c r="K250" s="383"/>
      <c r="L250" s="383"/>
      <c r="M250" s="383"/>
      <c r="N250" s="383"/>
      <c r="O250" s="383"/>
      <c r="P250" s="383"/>
      <c r="Q250" s="383"/>
      <c r="R250" s="383"/>
      <c r="S250" s="383"/>
      <c r="T250" s="383"/>
      <c r="U250" s="383"/>
      <c r="V250" s="383"/>
      <c r="W250" s="383"/>
      <c r="X250" s="383"/>
      <c r="Y250" s="383"/>
      <c r="Z250" s="383"/>
      <c r="AA250" s="383"/>
      <c r="AB250" s="383"/>
      <c r="AC250" s="383"/>
      <c r="AD250" s="383"/>
      <c r="AE250" s="383"/>
      <c r="AF250" s="383"/>
      <c r="AG250" s="383"/>
    </row>
    <row r="251" spans="1:33" s="46" customFormat="1" ht="26.4">
      <c r="A251" s="374" t="s">
        <v>356</v>
      </c>
      <c r="B251" s="370" t="s">
        <v>828</v>
      </c>
      <c r="C251" s="370" t="s">
        <v>828</v>
      </c>
      <c r="D251" s="370" t="s">
        <v>816</v>
      </c>
      <c r="E251" s="369" t="s">
        <v>829</v>
      </c>
      <c r="F251" s="383"/>
      <c r="G251" s="383"/>
      <c r="H251" s="383"/>
      <c r="I251" s="383"/>
      <c r="J251" s="383"/>
      <c r="K251" s="383"/>
      <c r="L251" s="383"/>
      <c r="M251" s="383"/>
      <c r="N251" s="383"/>
      <c r="O251" s="383"/>
      <c r="P251" s="383"/>
      <c r="Q251" s="383"/>
      <c r="R251" s="383"/>
      <c r="S251" s="383"/>
      <c r="T251" s="383"/>
      <c r="U251" s="383"/>
      <c r="V251" s="383"/>
      <c r="W251" s="383"/>
      <c r="X251" s="383"/>
      <c r="Y251" s="383"/>
      <c r="Z251" s="383"/>
      <c r="AA251" s="383"/>
      <c r="AB251" s="383"/>
      <c r="AC251" s="383"/>
      <c r="AD251" s="383"/>
      <c r="AE251" s="383"/>
      <c r="AF251" s="383"/>
      <c r="AG251" s="383"/>
    </row>
    <row r="252" spans="1:33" s="46" customFormat="1" ht="26.4">
      <c r="A252" s="377" t="s">
        <v>363</v>
      </c>
      <c r="B252" s="378" t="s">
        <v>828</v>
      </c>
      <c r="C252" s="378" t="s">
        <v>830</v>
      </c>
      <c r="D252" s="378" t="s">
        <v>816</v>
      </c>
      <c r="E252" s="378" t="s">
        <v>831</v>
      </c>
      <c r="F252" s="383"/>
      <c r="G252" s="383"/>
      <c r="H252" s="383"/>
      <c r="I252" s="383"/>
      <c r="J252" s="383"/>
      <c r="K252" s="383"/>
      <c r="L252" s="383"/>
      <c r="M252" s="383"/>
      <c r="N252" s="383"/>
      <c r="O252" s="383"/>
      <c r="P252" s="383"/>
      <c r="Q252" s="383"/>
      <c r="R252" s="383"/>
      <c r="S252" s="383"/>
      <c r="T252" s="383"/>
      <c r="U252" s="383"/>
      <c r="V252" s="383"/>
      <c r="W252" s="383"/>
      <c r="X252" s="383"/>
      <c r="Y252" s="383"/>
      <c r="Z252" s="383"/>
      <c r="AA252" s="383"/>
      <c r="AB252" s="383"/>
      <c r="AC252" s="383"/>
      <c r="AD252" s="383"/>
      <c r="AE252" s="383"/>
      <c r="AF252" s="383"/>
      <c r="AG252" s="383"/>
    </row>
    <row r="253" spans="1:33" s="46" customFormat="1" ht="26.4">
      <c r="A253" s="377" t="s">
        <v>363</v>
      </c>
      <c r="B253" s="378" t="s">
        <v>828</v>
      </c>
      <c r="C253" s="378" t="s">
        <v>832</v>
      </c>
      <c r="D253" s="378" t="s">
        <v>816</v>
      </c>
      <c r="E253" s="378" t="s">
        <v>833</v>
      </c>
      <c r="F253" s="383"/>
      <c r="G253" s="383"/>
      <c r="H253" s="383"/>
      <c r="I253" s="383"/>
      <c r="J253" s="383"/>
      <c r="K253" s="383"/>
      <c r="L253" s="383"/>
      <c r="M253" s="383"/>
      <c r="N253" s="383"/>
      <c r="O253" s="383"/>
      <c r="P253" s="383"/>
      <c r="Q253" s="383"/>
      <c r="R253" s="383"/>
      <c r="S253" s="383"/>
      <c r="T253" s="383"/>
      <c r="U253" s="383"/>
      <c r="V253" s="383"/>
      <c r="W253" s="383"/>
      <c r="X253" s="383"/>
      <c r="Y253" s="383"/>
      <c r="Z253" s="383"/>
      <c r="AA253" s="383"/>
      <c r="AB253" s="383"/>
      <c r="AC253" s="383"/>
      <c r="AD253" s="383"/>
      <c r="AE253" s="383"/>
      <c r="AF253" s="383"/>
      <c r="AG253" s="383"/>
    </row>
    <row r="254" spans="1:33" s="46" customFormat="1" ht="39.6">
      <c r="A254" s="380" t="s">
        <v>356</v>
      </c>
      <c r="B254" s="381" t="s">
        <v>834</v>
      </c>
      <c r="C254" s="381" t="s">
        <v>835</v>
      </c>
      <c r="D254" s="381" t="s">
        <v>510</v>
      </c>
      <c r="E254" s="384" t="s">
        <v>836</v>
      </c>
      <c r="F254" s="383"/>
      <c r="G254" s="383"/>
      <c r="H254" s="383"/>
      <c r="I254" s="383"/>
      <c r="J254" s="383"/>
      <c r="K254" s="383"/>
      <c r="L254" s="383"/>
      <c r="M254" s="383"/>
      <c r="N254" s="383"/>
      <c r="O254" s="383"/>
      <c r="P254" s="383"/>
      <c r="Q254" s="383"/>
      <c r="R254" s="383"/>
      <c r="S254" s="383"/>
      <c r="T254" s="383"/>
      <c r="U254" s="383"/>
      <c r="V254" s="383"/>
      <c r="W254" s="383"/>
      <c r="X254" s="383"/>
      <c r="Y254" s="383"/>
      <c r="Z254" s="383"/>
      <c r="AA254" s="383"/>
      <c r="AB254" s="383"/>
      <c r="AC254" s="383"/>
      <c r="AD254" s="383"/>
      <c r="AE254" s="383"/>
      <c r="AF254" s="383"/>
      <c r="AG254" s="383"/>
    </row>
    <row r="255" spans="1:33" s="46" customFormat="1">
      <c r="A255" s="380" t="s">
        <v>356</v>
      </c>
      <c r="B255" s="381" t="s">
        <v>837</v>
      </c>
      <c r="C255" s="381" t="s">
        <v>837</v>
      </c>
      <c r="D255" s="381" t="s">
        <v>510</v>
      </c>
      <c r="E255" s="381" t="s">
        <v>838</v>
      </c>
      <c r="F255" s="383"/>
      <c r="G255" s="383"/>
      <c r="H255" s="383"/>
      <c r="I255" s="383"/>
      <c r="J255" s="383"/>
      <c r="K255" s="383"/>
      <c r="L255" s="383"/>
      <c r="M255" s="383"/>
      <c r="N255" s="383"/>
      <c r="O255" s="383"/>
      <c r="P255" s="383"/>
      <c r="Q255" s="383"/>
      <c r="R255" s="383"/>
      <c r="S255" s="383"/>
      <c r="T255" s="383"/>
      <c r="U255" s="383"/>
      <c r="V255" s="383"/>
      <c r="W255" s="383"/>
      <c r="X255" s="383"/>
      <c r="Y255" s="383"/>
      <c r="Z255" s="383"/>
      <c r="AA255" s="383"/>
      <c r="AB255" s="383"/>
      <c r="AC255" s="383"/>
      <c r="AD255" s="383"/>
      <c r="AE255" s="383"/>
      <c r="AF255" s="383"/>
      <c r="AG255" s="383"/>
    </row>
    <row r="256" spans="1:33" s="46" customFormat="1" ht="39.6">
      <c r="A256" s="380" t="s">
        <v>356</v>
      </c>
      <c r="B256" s="381" t="s">
        <v>839</v>
      </c>
      <c r="C256" s="381" t="s">
        <v>839</v>
      </c>
      <c r="D256" s="381" t="s">
        <v>751</v>
      </c>
      <c r="E256" s="381" t="s">
        <v>840</v>
      </c>
      <c r="F256" s="383"/>
      <c r="G256" s="383"/>
      <c r="H256" s="383"/>
      <c r="I256" s="383"/>
      <c r="J256" s="383"/>
      <c r="K256" s="383"/>
      <c r="L256" s="383"/>
      <c r="M256" s="383"/>
      <c r="N256" s="383"/>
      <c r="O256" s="383"/>
      <c r="P256" s="383"/>
      <c r="Q256" s="383"/>
      <c r="R256" s="383"/>
      <c r="S256" s="383"/>
      <c r="T256" s="383"/>
      <c r="U256" s="383"/>
      <c r="V256" s="383"/>
      <c r="W256" s="383"/>
      <c r="X256" s="383"/>
      <c r="Y256" s="383"/>
      <c r="Z256" s="383"/>
      <c r="AA256" s="383"/>
      <c r="AB256" s="383"/>
      <c r="AC256" s="383"/>
      <c r="AD256" s="383"/>
      <c r="AE256" s="383"/>
      <c r="AF256" s="383"/>
      <c r="AG256" s="383"/>
    </row>
    <row r="257" spans="1:33" s="46" customFormat="1" ht="39.6">
      <c r="A257" s="380" t="s">
        <v>356</v>
      </c>
      <c r="B257" s="381" t="s">
        <v>841</v>
      </c>
      <c r="C257" s="381" t="s">
        <v>841</v>
      </c>
      <c r="D257" s="381" t="s">
        <v>842</v>
      </c>
      <c r="E257" s="381" t="s">
        <v>843</v>
      </c>
      <c r="F257" s="383"/>
      <c r="G257" s="383"/>
      <c r="H257" s="383"/>
      <c r="I257" s="383"/>
      <c r="J257" s="383"/>
      <c r="K257" s="383"/>
      <c r="L257" s="383"/>
      <c r="M257" s="383"/>
      <c r="N257" s="383"/>
      <c r="O257" s="383"/>
      <c r="P257" s="383"/>
      <c r="Q257" s="383"/>
      <c r="R257" s="383"/>
      <c r="S257" s="383"/>
      <c r="T257" s="383"/>
      <c r="U257" s="383"/>
      <c r="V257" s="383"/>
      <c r="W257" s="383"/>
      <c r="X257" s="383"/>
      <c r="Y257" s="383"/>
      <c r="Z257" s="383"/>
      <c r="AA257" s="383"/>
      <c r="AB257" s="383"/>
      <c r="AC257" s="383"/>
      <c r="AD257" s="383"/>
      <c r="AE257" s="383"/>
      <c r="AF257" s="383"/>
      <c r="AG257" s="383"/>
    </row>
    <row r="258" spans="1:33" s="46" customFormat="1" ht="171.6">
      <c r="A258" s="374" t="s">
        <v>356</v>
      </c>
      <c r="B258" s="370" t="s">
        <v>844</v>
      </c>
      <c r="C258" s="370" t="s">
        <v>844</v>
      </c>
      <c r="D258" s="370" t="s">
        <v>510</v>
      </c>
      <c r="E258" s="370" t="s">
        <v>412</v>
      </c>
      <c r="F258" s="383"/>
      <c r="G258" s="383"/>
      <c r="H258" s="383"/>
      <c r="I258" s="383"/>
      <c r="J258" s="383"/>
      <c r="K258" s="383"/>
      <c r="L258" s="383"/>
      <c r="M258" s="383"/>
      <c r="N258" s="383"/>
      <c r="O258" s="383"/>
      <c r="P258" s="383"/>
      <c r="Q258" s="383"/>
      <c r="R258" s="383"/>
      <c r="S258" s="383"/>
      <c r="T258" s="383"/>
      <c r="U258" s="383"/>
      <c r="V258" s="383"/>
      <c r="W258" s="383"/>
      <c r="X258" s="383"/>
      <c r="Y258" s="383"/>
      <c r="Z258" s="383"/>
      <c r="AA258" s="383"/>
      <c r="AB258" s="383"/>
      <c r="AC258" s="383"/>
      <c r="AD258" s="383"/>
      <c r="AE258" s="383"/>
      <c r="AF258" s="383"/>
      <c r="AG258" s="383"/>
    </row>
    <row r="259" spans="1:33" s="46" customFormat="1" ht="79.2">
      <c r="A259" s="380" t="s">
        <v>356</v>
      </c>
      <c r="B259" s="381" t="s">
        <v>845</v>
      </c>
      <c r="C259" s="381" t="s">
        <v>846</v>
      </c>
      <c r="D259" s="381" t="s">
        <v>361</v>
      </c>
      <c r="E259" s="381" t="s">
        <v>847</v>
      </c>
      <c r="F259" s="383"/>
      <c r="G259" s="383"/>
      <c r="H259" s="383"/>
      <c r="I259" s="383"/>
      <c r="J259" s="383"/>
      <c r="K259" s="383"/>
      <c r="L259" s="383"/>
      <c r="M259" s="383"/>
      <c r="N259" s="383"/>
      <c r="O259" s="383"/>
      <c r="P259" s="383"/>
      <c r="Q259" s="383"/>
      <c r="R259" s="383"/>
      <c r="S259" s="383"/>
      <c r="T259" s="383"/>
      <c r="U259" s="383"/>
      <c r="V259" s="383"/>
      <c r="W259" s="383"/>
      <c r="X259" s="383"/>
      <c r="Y259" s="383"/>
      <c r="Z259" s="383"/>
      <c r="AA259" s="383"/>
      <c r="AB259" s="383"/>
      <c r="AC259" s="383"/>
      <c r="AD259" s="383"/>
      <c r="AE259" s="383"/>
      <c r="AF259" s="383"/>
      <c r="AG259" s="383"/>
    </row>
    <row r="260" spans="1:33" s="46" customFormat="1" ht="118.8">
      <c r="A260" s="374" t="s">
        <v>356</v>
      </c>
      <c r="B260" s="370" t="s">
        <v>848</v>
      </c>
      <c r="C260" s="370" t="s">
        <v>849</v>
      </c>
      <c r="D260" s="370" t="s">
        <v>448</v>
      </c>
      <c r="E260" s="375" t="s">
        <v>850</v>
      </c>
      <c r="F260" s="383"/>
      <c r="G260" s="383"/>
      <c r="H260" s="383"/>
      <c r="I260" s="383"/>
      <c r="J260" s="383"/>
      <c r="K260" s="383"/>
      <c r="L260" s="383"/>
      <c r="M260" s="383"/>
      <c r="N260" s="383"/>
      <c r="O260" s="383"/>
      <c r="P260" s="383"/>
      <c r="Q260" s="383"/>
      <c r="R260" s="383"/>
      <c r="S260" s="383"/>
      <c r="T260" s="383"/>
      <c r="U260" s="383"/>
      <c r="V260" s="383"/>
      <c r="W260" s="383"/>
      <c r="X260" s="383"/>
      <c r="Y260" s="383"/>
      <c r="Z260" s="383"/>
      <c r="AA260" s="383"/>
      <c r="AB260" s="383"/>
      <c r="AC260" s="383"/>
      <c r="AD260" s="383"/>
      <c r="AE260" s="383"/>
      <c r="AF260" s="383"/>
      <c r="AG260" s="383"/>
    </row>
    <row r="261" spans="1:33" s="47" customFormat="1">
      <c r="A261" s="245" t="s">
        <v>363</v>
      </c>
      <c r="B261" s="246" t="s">
        <v>848</v>
      </c>
      <c r="C261" s="246" t="s">
        <v>851</v>
      </c>
      <c r="D261" s="246" t="s">
        <v>448</v>
      </c>
      <c r="E261" s="246" t="s">
        <v>852</v>
      </c>
    </row>
    <row r="262" spans="1:33" s="47" customFormat="1">
      <c r="A262" s="245" t="s">
        <v>363</v>
      </c>
      <c r="B262" s="246" t="s">
        <v>848</v>
      </c>
      <c r="C262" s="246" t="s">
        <v>853</v>
      </c>
      <c r="D262" s="246" t="s">
        <v>448</v>
      </c>
      <c r="E262" s="246" t="s">
        <v>854</v>
      </c>
    </row>
    <row r="263" spans="1:33" s="47" customFormat="1" ht="79.2">
      <c r="A263" s="380" t="s">
        <v>356</v>
      </c>
      <c r="B263" s="381" t="s">
        <v>855</v>
      </c>
      <c r="C263" s="381" t="s">
        <v>856</v>
      </c>
      <c r="D263" s="381" t="s">
        <v>361</v>
      </c>
      <c r="E263" s="381" t="s">
        <v>857</v>
      </c>
    </row>
    <row r="264" spans="1:33" s="47" customFormat="1" ht="105.6">
      <c r="A264" s="374" t="s">
        <v>356</v>
      </c>
      <c r="B264" s="370" t="s">
        <v>858</v>
      </c>
      <c r="C264" s="370" t="s">
        <v>859</v>
      </c>
      <c r="D264" s="370" t="s">
        <v>448</v>
      </c>
      <c r="E264" s="375" t="s">
        <v>860</v>
      </c>
    </row>
    <row r="265" spans="1:33" s="47" customFormat="1" ht="39.6">
      <c r="A265" s="245" t="s">
        <v>363</v>
      </c>
      <c r="B265" s="246" t="s">
        <v>858</v>
      </c>
      <c r="C265" s="246" t="s">
        <v>861</v>
      </c>
      <c r="D265" s="246" t="s">
        <v>448</v>
      </c>
      <c r="E265" s="246" t="s">
        <v>862</v>
      </c>
    </row>
    <row r="266" spans="1:33" s="47" customFormat="1" ht="26.4">
      <c r="A266" s="245" t="s">
        <v>363</v>
      </c>
      <c r="B266" s="246" t="s">
        <v>858</v>
      </c>
      <c r="C266" s="246" t="s">
        <v>863</v>
      </c>
      <c r="D266" s="246" t="s">
        <v>448</v>
      </c>
      <c r="E266" s="246" t="s">
        <v>864</v>
      </c>
    </row>
    <row r="267" spans="1:33" s="47" customFormat="1" ht="52.8">
      <c r="A267" s="245" t="s">
        <v>363</v>
      </c>
      <c r="B267" s="246" t="s">
        <v>858</v>
      </c>
      <c r="C267" s="246" t="s">
        <v>865</v>
      </c>
      <c r="D267" s="246" t="s">
        <v>448</v>
      </c>
      <c r="E267" s="387" t="s">
        <v>866</v>
      </c>
    </row>
    <row r="268" spans="1:33" s="47" customFormat="1" ht="66">
      <c r="A268" s="380" t="s">
        <v>356</v>
      </c>
      <c r="B268" s="381" t="s">
        <v>867</v>
      </c>
      <c r="C268" s="381" t="s">
        <v>868</v>
      </c>
      <c r="D268" s="381" t="s">
        <v>361</v>
      </c>
      <c r="E268" s="381" t="s">
        <v>869</v>
      </c>
    </row>
    <row r="269" spans="1:33" s="47" customFormat="1" ht="92.4">
      <c r="A269" s="374" t="s">
        <v>356</v>
      </c>
      <c r="B269" s="370" t="s">
        <v>870</v>
      </c>
      <c r="C269" s="370" t="s">
        <v>871</v>
      </c>
      <c r="D269" s="370" t="s">
        <v>448</v>
      </c>
      <c r="E269" s="375" t="s">
        <v>872</v>
      </c>
    </row>
    <row r="270" spans="1:33" s="47" customFormat="1" ht="39.6">
      <c r="A270" s="245" t="s">
        <v>363</v>
      </c>
      <c r="B270" s="246" t="s">
        <v>870</v>
      </c>
      <c r="C270" s="246" t="s">
        <v>873</v>
      </c>
      <c r="D270" s="246" t="s">
        <v>448</v>
      </c>
      <c r="E270" s="246" t="s">
        <v>874</v>
      </c>
    </row>
    <row r="271" spans="1:33" s="47" customFormat="1">
      <c r="A271" s="245" t="s">
        <v>363</v>
      </c>
      <c r="B271" s="246" t="s">
        <v>870</v>
      </c>
      <c r="C271" s="246" t="s">
        <v>875</v>
      </c>
      <c r="D271" s="246" t="s">
        <v>448</v>
      </c>
      <c r="E271" s="246" t="s">
        <v>802</v>
      </c>
    </row>
    <row r="272" spans="1:33" s="47" customFormat="1" ht="101.25" customHeight="1">
      <c r="A272" s="374" t="s">
        <v>356</v>
      </c>
      <c r="B272" s="370" t="s">
        <v>876</v>
      </c>
      <c r="C272" s="370" t="s">
        <v>762</v>
      </c>
      <c r="D272" s="370" t="s">
        <v>361</v>
      </c>
      <c r="E272" s="388" t="s">
        <v>877</v>
      </c>
    </row>
    <row r="273" spans="1:33" s="47" customFormat="1" ht="92.4">
      <c r="A273" s="245" t="s">
        <v>363</v>
      </c>
      <c r="B273" s="246" t="s">
        <v>876</v>
      </c>
      <c r="C273" s="246" t="s">
        <v>878</v>
      </c>
      <c r="D273" s="246" t="s">
        <v>361</v>
      </c>
      <c r="E273" s="389" t="s">
        <v>879</v>
      </c>
    </row>
    <row r="274" spans="1:33" s="47" customFormat="1" ht="28.8">
      <c r="A274" s="245" t="s">
        <v>363</v>
      </c>
      <c r="B274" s="246" t="s">
        <v>876</v>
      </c>
      <c r="C274" s="246" t="s">
        <v>880</v>
      </c>
      <c r="D274" s="246" t="s">
        <v>361</v>
      </c>
      <c r="E274" s="390" t="s">
        <v>881</v>
      </c>
    </row>
    <row r="275" spans="1:33" s="47" customFormat="1" ht="52.8">
      <c r="A275" s="245" t="s">
        <v>363</v>
      </c>
      <c r="B275" s="246" t="s">
        <v>876</v>
      </c>
      <c r="C275" s="246" t="s">
        <v>882</v>
      </c>
      <c r="D275" s="246" t="s">
        <v>361</v>
      </c>
      <c r="E275" s="389" t="s">
        <v>883</v>
      </c>
    </row>
    <row r="276" spans="1:33" s="47" customFormat="1" ht="66">
      <c r="A276" s="245" t="s">
        <v>363</v>
      </c>
      <c r="B276" s="246" t="s">
        <v>876</v>
      </c>
      <c r="C276" s="246" t="s">
        <v>884</v>
      </c>
      <c r="D276" s="246" t="s">
        <v>361</v>
      </c>
      <c r="E276" s="389" t="s">
        <v>885</v>
      </c>
    </row>
    <row r="277" spans="1:33" s="46" customFormat="1" ht="52.8">
      <c r="A277" s="245" t="s">
        <v>363</v>
      </c>
      <c r="B277" s="246" t="s">
        <v>876</v>
      </c>
      <c r="C277" s="245" t="s">
        <v>886</v>
      </c>
      <c r="D277" s="246" t="s">
        <v>361</v>
      </c>
      <c r="E277" s="389" t="s">
        <v>887</v>
      </c>
      <c r="F277" s="383"/>
      <c r="G277" s="383"/>
      <c r="H277" s="383"/>
      <c r="I277" s="383"/>
      <c r="J277" s="383"/>
      <c r="K277" s="383"/>
      <c r="L277" s="383"/>
      <c r="M277" s="383"/>
      <c r="N277" s="383"/>
      <c r="O277" s="383"/>
      <c r="P277" s="383"/>
      <c r="Q277" s="383"/>
      <c r="R277" s="383"/>
      <c r="S277" s="383"/>
      <c r="T277" s="383"/>
      <c r="U277" s="383"/>
      <c r="V277" s="383"/>
      <c r="W277" s="383"/>
      <c r="X277" s="383"/>
      <c r="Y277" s="383"/>
      <c r="Z277" s="383"/>
      <c r="AA277" s="383"/>
      <c r="AB277" s="383"/>
      <c r="AC277" s="383"/>
      <c r="AD277" s="383"/>
      <c r="AE277" s="383"/>
      <c r="AF277" s="383"/>
      <c r="AG277" s="383"/>
    </row>
    <row r="278" spans="1:33" s="46" customFormat="1" ht="92.4">
      <c r="A278" s="374" t="s">
        <v>356</v>
      </c>
      <c r="B278" s="370" t="s">
        <v>888</v>
      </c>
      <c r="C278" s="370" t="s">
        <v>762</v>
      </c>
      <c r="D278" s="370" t="s">
        <v>361</v>
      </c>
      <c r="E278" s="388" t="s">
        <v>889</v>
      </c>
      <c r="F278" s="383"/>
      <c r="G278" s="383"/>
      <c r="H278" s="383"/>
      <c r="I278" s="383"/>
      <c r="J278" s="383"/>
      <c r="K278" s="383"/>
      <c r="L278" s="383"/>
      <c r="M278" s="383"/>
      <c r="N278" s="383"/>
      <c r="O278" s="383"/>
      <c r="P278" s="383"/>
      <c r="Q278" s="383"/>
      <c r="R278" s="383"/>
      <c r="S278" s="383"/>
      <c r="T278" s="383"/>
      <c r="U278" s="383"/>
      <c r="V278" s="383"/>
      <c r="W278" s="383"/>
      <c r="X278" s="383"/>
      <c r="Y278" s="383"/>
      <c r="Z278" s="383"/>
      <c r="AA278" s="383"/>
      <c r="AB278" s="383"/>
      <c r="AC278" s="383"/>
      <c r="AD278" s="383"/>
      <c r="AE278" s="383"/>
      <c r="AF278" s="383"/>
      <c r="AG278" s="383"/>
    </row>
    <row r="279" spans="1:33" s="46" customFormat="1" ht="52.8">
      <c r="A279" s="245" t="s">
        <v>363</v>
      </c>
      <c r="B279" s="246" t="s">
        <v>888</v>
      </c>
      <c r="C279" s="246" t="s">
        <v>890</v>
      </c>
      <c r="D279" s="246" t="s">
        <v>361</v>
      </c>
      <c r="E279" s="389" t="s">
        <v>891</v>
      </c>
      <c r="F279" s="383"/>
      <c r="G279" s="383"/>
      <c r="H279" s="383"/>
      <c r="I279" s="383"/>
      <c r="J279" s="383"/>
      <c r="K279" s="383"/>
      <c r="L279" s="383"/>
      <c r="M279" s="383"/>
      <c r="N279" s="383"/>
      <c r="O279" s="383"/>
      <c r="P279" s="383"/>
      <c r="Q279" s="383"/>
      <c r="R279" s="383"/>
      <c r="S279" s="383"/>
      <c r="T279" s="383"/>
      <c r="U279" s="383"/>
      <c r="V279" s="383"/>
      <c r="W279" s="383"/>
      <c r="X279" s="383"/>
      <c r="Y279" s="383"/>
      <c r="Z279" s="383"/>
      <c r="AA279" s="383"/>
      <c r="AB279" s="383"/>
      <c r="AC279" s="383"/>
      <c r="AD279" s="383"/>
      <c r="AE279" s="383"/>
      <c r="AF279" s="383"/>
      <c r="AG279" s="383"/>
    </row>
    <row r="280" spans="1:33" s="46" customFormat="1" ht="52.8">
      <c r="A280" s="245" t="s">
        <v>363</v>
      </c>
      <c r="B280" s="246" t="s">
        <v>888</v>
      </c>
      <c r="C280" s="246" t="s">
        <v>892</v>
      </c>
      <c r="D280" s="246" t="s">
        <v>361</v>
      </c>
      <c r="E280" s="389" t="s">
        <v>893</v>
      </c>
      <c r="F280" s="383"/>
      <c r="G280" s="383"/>
      <c r="H280" s="383"/>
      <c r="I280" s="383"/>
      <c r="J280" s="383"/>
      <c r="K280" s="383"/>
      <c r="L280" s="383"/>
      <c r="M280" s="383"/>
      <c r="N280" s="383"/>
      <c r="O280" s="383"/>
      <c r="P280" s="383"/>
      <c r="Q280" s="383"/>
      <c r="R280" s="383"/>
      <c r="S280" s="383"/>
      <c r="T280" s="383"/>
      <c r="U280" s="383"/>
      <c r="V280" s="383"/>
      <c r="W280" s="383"/>
      <c r="X280" s="383"/>
      <c r="Y280" s="383"/>
      <c r="Z280" s="383"/>
      <c r="AA280" s="383"/>
      <c r="AB280" s="383"/>
      <c r="AC280" s="383"/>
      <c r="AD280" s="383"/>
      <c r="AE280" s="383"/>
      <c r="AF280" s="383"/>
      <c r="AG280" s="383"/>
    </row>
    <row r="281" spans="1:33" s="46" customFormat="1" ht="66">
      <c r="A281" s="245" t="s">
        <v>363</v>
      </c>
      <c r="B281" s="246" t="s">
        <v>888</v>
      </c>
      <c r="C281" s="246" t="s">
        <v>894</v>
      </c>
      <c r="D281" s="246" t="s">
        <v>361</v>
      </c>
      <c r="E281" s="389" t="s">
        <v>895</v>
      </c>
      <c r="F281" s="383"/>
      <c r="G281" s="383"/>
      <c r="H281" s="383"/>
      <c r="I281" s="383"/>
      <c r="J281" s="383"/>
      <c r="K281" s="383"/>
      <c r="L281" s="383"/>
      <c r="M281" s="383"/>
      <c r="N281" s="383"/>
      <c r="O281" s="383"/>
      <c r="P281" s="383"/>
      <c r="Q281" s="383"/>
      <c r="R281" s="383"/>
      <c r="S281" s="383"/>
      <c r="T281" s="383"/>
      <c r="U281" s="383"/>
      <c r="V281" s="383"/>
      <c r="W281" s="383"/>
      <c r="X281" s="383"/>
      <c r="Y281" s="383"/>
      <c r="Z281" s="383"/>
      <c r="AA281" s="383"/>
      <c r="AB281" s="383"/>
      <c r="AC281" s="383"/>
      <c r="AD281" s="383"/>
      <c r="AE281" s="383"/>
      <c r="AF281" s="383"/>
      <c r="AG281" s="383"/>
    </row>
    <row r="282" spans="1:33" s="46" customFormat="1" ht="92.4">
      <c r="A282" s="374" t="s">
        <v>356</v>
      </c>
      <c r="B282" s="370" t="s">
        <v>896</v>
      </c>
      <c r="C282" s="370" t="s">
        <v>762</v>
      </c>
      <c r="D282" s="370" t="s">
        <v>361</v>
      </c>
      <c r="E282" s="388" t="s">
        <v>897</v>
      </c>
      <c r="F282" s="383"/>
      <c r="G282" s="383"/>
      <c r="H282" s="383"/>
      <c r="I282" s="383"/>
      <c r="J282" s="383"/>
      <c r="K282" s="383"/>
      <c r="L282" s="383"/>
      <c r="M282" s="383"/>
      <c r="N282" s="383"/>
      <c r="O282" s="383"/>
      <c r="P282" s="383"/>
      <c r="Q282" s="383"/>
      <c r="R282" s="383"/>
      <c r="S282" s="383"/>
      <c r="T282" s="383"/>
      <c r="U282" s="383"/>
      <c r="V282" s="383"/>
      <c r="W282" s="383"/>
      <c r="X282" s="383"/>
      <c r="Y282" s="383"/>
      <c r="Z282" s="383"/>
      <c r="AA282" s="383"/>
      <c r="AB282" s="383"/>
      <c r="AC282" s="383"/>
      <c r="AD282" s="383"/>
      <c r="AE282" s="383"/>
      <c r="AF282" s="383"/>
      <c r="AG282" s="383"/>
    </row>
    <row r="283" spans="1:33" s="46" customFormat="1" ht="26.4">
      <c r="A283" s="377" t="s">
        <v>363</v>
      </c>
      <c r="B283" s="378" t="s">
        <v>896</v>
      </c>
      <c r="C283" s="378" t="s">
        <v>898</v>
      </c>
      <c r="D283" s="378" t="s">
        <v>361</v>
      </c>
      <c r="E283" s="391" t="s">
        <v>899</v>
      </c>
      <c r="F283" s="383"/>
      <c r="G283" s="383"/>
      <c r="H283" s="383"/>
      <c r="I283" s="383"/>
      <c r="J283" s="383"/>
      <c r="K283" s="383"/>
      <c r="L283" s="383"/>
      <c r="M283" s="383"/>
      <c r="N283" s="383"/>
      <c r="O283" s="383"/>
      <c r="P283" s="383"/>
      <c r="Q283" s="383"/>
      <c r="R283" s="383"/>
      <c r="S283" s="383"/>
      <c r="T283" s="383"/>
      <c r="U283" s="383"/>
      <c r="V283" s="383"/>
      <c r="W283" s="383"/>
      <c r="X283" s="383"/>
      <c r="Y283" s="383"/>
      <c r="Z283" s="383"/>
      <c r="AA283" s="383"/>
      <c r="AB283" s="383"/>
      <c r="AC283" s="383"/>
      <c r="AD283" s="383"/>
      <c r="AE283" s="383"/>
      <c r="AF283" s="383"/>
      <c r="AG283" s="383"/>
    </row>
    <row r="284" spans="1:33" s="46" customFormat="1" ht="66">
      <c r="A284" s="377" t="s">
        <v>363</v>
      </c>
      <c r="B284" s="378" t="s">
        <v>896</v>
      </c>
      <c r="C284" s="378" t="s">
        <v>900</v>
      </c>
      <c r="D284" s="378" t="s">
        <v>361</v>
      </c>
      <c r="E284" s="391" t="s">
        <v>901</v>
      </c>
      <c r="F284" s="383"/>
      <c r="G284" s="383"/>
      <c r="H284" s="383"/>
      <c r="I284" s="383"/>
      <c r="J284" s="383"/>
      <c r="K284" s="383"/>
      <c r="L284" s="383"/>
      <c r="M284" s="383"/>
      <c r="N284" s="383"/>
      <c r="O284" s="383"/>
      <c r="P284" s="383"/>
      <c r="Q284" s="383"/>
      <c r="R284" s="383"/>
      <c r="S284" s="383"/>
      <c r="T284" s="383"/>
      <c r="U284" s="383"/>
      <c r="V284" s="383"/>
      <c r="W284" s="383"/>
      <c r="X284" s="383"/>
      <c r="Y284" s="383"/>
      <c r="Z284" s="383"/>
      <c r="AA284" s="383"/>
      <c r="AB284" s="383"/>
      <c r="AC284" s="383"/>
      <c r="AD284" s="383"/>
      <c r="AE284" s="383"/>
      <c r="AF284" s="383"/>
      <c r="AG284" s="383"/>
    </row>
    <row r="285" spans="1:33" s="46" customFormat="1" ht="66">
      <c r="A285" s="374" t="s">
        <v>356</v>
      </c>
      <c r="B285" s="370" t="s">
        <v>902</v>
      </c>
      <c r="C285" s="370" t="s">
        <v>902</v>
      </c>
      <c r="D285" s="370" t="s">
        <v>751</v>
      </c>
      <c r="E285" s="375" t="s">
        <v>903</v>
      </c>
      <c r="F285" s="383"/>
      <c r="G285" s="383"/>
      <c r="H285" s="383"/>
      <c r="I285" s="383"/>
      <c r="J285" s="383"/>
      <c r="K285" s="383"/>
      <c r="L285" s="383"/>
      <c r="M285" s="383"/>
      <c r="N285" s="383"/>
      <c r="O285" s="383"/>
      <c r="P285" s="383"/>
      <c r="Q285" s="383"/>
      <c r="R285" s="383"/>
      <c r="S285" s="383"/>
      <c r="T285" s="383"/>
      <c r="U285" s="383"/>
      <c r="V285" s="383"/>
      <c r="W285" s="383"/>
      <c r="X285" s="383"/>
      <c r="Y285" s="383"/>
      <c r="Z285" s="383"/>
      <c r="AA285" s="383"/>
      <c r="AB285" s="383"/>
      <c r="AC285" s="383"/>
      <c r="AD285" s="383"/>
      <c r="AE285" s="383"/>
      <c r="AF285" s="383"/>
      <c r="AG285" s="383"/>
    </row>
    <row r="286" spans="1:33" s="46" customFormat="1" ht="118.8">
      <c r="A286" s="245" t="s">
        <v>363</v>
      </c>
      <c r="B286" s="246" t="s">
        <v>902</v>
      </c>
      <c r="C286" s="246" t="s">
        <v>904</v>
      </c>
      <c r="D286" s="246" t="s">
        <v>751</v>
      </c>
      <c r="E286" s="246" t="s">
        <v>905</v>
      </c>
      <c r="F286" s="383"/>
      <c r="G286" s="383"/>
      <c r="H286" s="383"/>
      <c r="I286" s="383"/>
      <c r="J286" s="383"/>
      <c r="K286" s="383"/>
      <c r="L286" s="383"/>
      <c r="M286" s="383"/>
      <c r="N286" s="383"/>
      <c r="O286" s="383"/>
      <c r="P286" s="383"/>
      <c r="Q286" s="383"/>
      <c r="R286" s="383"/>
      <c r="S286" s="383"/>
      <c r="T286" s="383"/>
      <c r="U286" s="383"/>
      <c r="V286" s="383"/>
      <c r="W286" s="383"/>
      <c r="X286" s="383"/>
      <c r="Y286" s="383"/>
      <c r="Z286" s="383"/>
      <c r="AA286" s="383"/>
      <c r="AB286" s="383"/>
      <c r="AC286" s="383"/>
      <c r="AD286" s="383"/>
      <c r="AE286" s="383"/>
      <c r="AF286" s="383"/>
      <c r="AG286" s="383"/>
    </row>
    <row r="287" spans="1:33" s="46" customFormat="1" ht="79.2">
      <c r="A287" s="245" t="s">
        <v>363</v>
      </c>
      <c r="B287" s="246" t="s">
        <v>902</v>
      </c>
      <c r="C287" s="246" t="s">
        <v>906</v>
      </c>
      <c r="D287" s="246" t="s">
        <v>751</v>
      </c>
      <c r="E287" s="387" t="s">
        <v>907</v>
      </c>
      <c r="F287" s="383"/>
      <c r="G287" s="383"/>
      <c r="H287" s="383"/>
      <c r="I287" s="383"/>
      <c r="J287" s="383"/>
      <c r="K287" s="383"/>
      <c r="L287" s="383"/>
      <c r="M287" s="383"/>
      <c r="N287" s="383"/>
      <c r="O287" s="383"/>
      <c r="P287" s="383"/>
      <c r="Q287" s="383"/>
      <c r="R287" s="383"/>
      <c r="S287" s="383"/>
      <c r="T287" s="383"/>
      <c r="U287" s="383"/>
      <c r="V287" s="383"/>
      <c r="W287" s="383"/>
      <c r="X287" s="383"/>
      <c r="Y287" s="383"/>
      <c r="Z287" s="383"/>
      <c r="AA287" s="383"/>
      <c r="AB287" s="383"/>
      <c r="AC287" s="383"/>
      <c r="AD287" s="383"/>
      <c r="AE287" s="383"/>
      <c r="AF287" s="383"/>
      <c r="AG287" s="383"/>
    </row>
    <row r="288" spans="1:33" s="46" customFormat="1" ht="26.4">
      <c r="A288" s="245" t="s">
        <v>363</v>
      </c>
      <c r="B288" s="246" t="s">
        <v>902</v>
      </c>
      <c r="C288" s="246" t="s">
        <v>908</v>
      </c>
      <c r="D288" s="246" t="s">
        <v>751</v>
      </c>
      <c r="E288" s="387" t="s">
        <v>909</v>
      </c>
      <c r="F288" s="383"/>
      <c r="G288" s="383"/>
      <c r="H288" s="383"/>
      <c r="I288" s="383"/>
      <c r="J288" s="383"/>
      <c r="K288" s="383"/>
      <c r="L288" s="383"/>
      <c r="M288" s="383"/>
      <c r="N288" s="383"/>
      <c r="O288" s="383"/>
      <c r="P288" s="383"/>
      <c r="Q288" s="383"/>
      <c r="R288" s="383"/>
      <c r="S288" s="383"/>
      <c r="T288" s="383"/>
      <c r="U288" s="383"/>
      <c r="V288" s="383"/>
      <c r="W288" s="383"/>
      <c r="X288" s="383"/>
      <c r="Y288" s="383"/>
      <c r="Z288" s="383"/>
      <c r="AA288" s="383"/>
      <c r="AB288" s="383"/>
      <c r="AC288" s="383"/>
      <c r="AD288" s="383"/>
      <c r="AE288" s="383"/>
      <c r="AF288" s="383"/>
      <c r="AG288" s="383"/>
    </row>
    <row r="289" spans="1:33" s="46" customFormat="1" ht="145.19999999999999">
      <c r="A289" s="245" t="s">
        <v>363</v>
      </c>
      <c r="B289" s="246" t="s">
        <v>902</v>
      </c>
      <c r="C289" s="246" t="s">
        <v>910</v>
      </c>
      <c r="D289" s="246" t="s">
        <v>751</v>
      </c>
      <c r="E289" s="246" t="s">
        <v>772</v>
      </c>
      <c r="F289" s="383"/>
      <c r="G289" s="383"/>
      <c r="H289" s="383"/>
      <c r="I289" s="383"/>
      <c r="J289" s="383"/>
      <c r="K289" s="383"/>
      <c r="L289" s="383"/>
      <c r="M289" s="383"/>
      <c r="N289" s="383"/>
      <c r="O289" s="383"/>
      <c r="P289" s="383"/>
      <c r="Q289" s="383"/>
      <c r="R289" s="383"/>
      <c r="S289" s="383"/>
      <c r="T289" s="383"/>
      <c r="U289" s="383"/>
      <c r="V289" s="383"/>
      <c r="W289" s="383"/>
      <c r="X289" s="383"/>
      <c r="Y289" s="383"/>
      <c r="Z289" s="383"/>
      <c r="AA289" s="383"/>
      <c r="AB289" s="383"/>
      <c r="AC289" s="383"/>
      <c r="AD289" s="383"/>
      <c r="AE289" s="383"/>
      <c r="AF289" s="383"/>
      <c r="AG289" s="383"/>
    </row>
    <row r="290" spans="1:33" s="46" customFormat="1" ht="39.6">
      <c r="A290" s="245" t="s">
        <v>363</v>
      </c>
      <c r="B290" s="246" t="s">
        <v>902</v>
      </c>
      <c r="C290" s="246" t="s">
        <v>911</v>
      </c>
      <c r="D290" s="246" t="s">
        <v>751</v>
      </c>
      <c r="E290" s="246" t="s">
        <v>912</v>
      </c>
      <c r="F290" s="383"/>
      <c r="G290" s="383"/>
      <c r="H290" s="383"/>
      <c r="I290" s="383"/>
      <c r="J290" s="383"/>
      <c r="K290" s="383"/>
      <c r="L290" s="383"/>
      <c r="M290" s="383"/>
      <c r="N290" s="383"/>
      <c r="O290" s="383"/>
      <c r="P290" s="383"/>
      <c r="Q290" s="383"/>
      <c r="R290" s="383"/>
      <c r="S290" s="383"/>
      <c r="T290" s="383"/>
      <c r="U290" s="383"/>
      <c r="V290" s="383"/>
      <c r="W290" s="383"/>
      <c r="X290" s="383"/>
      <c r="Y290" s="383"/>
      <c r="Z290" s="383"/>
      <c r="AA290" s="383"/>
      <c r="AB290" s="383"/>
      <c r="AC290" s="383"/>
      <c r="AD290" s="383"/>
      <c r="AE290" s="383"/>
      <c r="AF290" s="383"/>
      <c r="AG290" s="383"/>
    </row>
    <row r="291" spans="1:33" s="46" customFormat="1" ht="26.4">
      <c r="A291" s="245" t="s">
        <v>363</v>
      </c>
      <c r="B291" s="246" t="s">
        <v>902</v>
      </c>
      <c r="C291" s="246" t="s">
        <v>913</v>
      </c>
      <c r="D291" s="246" t="s">
        <v>751</v>
      </c>
      <c r="E291" s="246" t="s">
        <v>914</v>
      </c>
      <c r="F291" s="383"/>
      <c r="G291" s="383"/>
      <c r="H291" s="383"/>
      <c r="I291" s="383"/>
      <c r="J291" s="383"/>
      <c r="K291" s="383"/>
      <c r="L291" s="383"/>
      <c r="M291" s="383"/>
      <c r="N291" s="383"/>
      <c r="O291" s="383"/>
      <c r="P291" s="383"/>
      <c r="Q291" s="383"/>
      <c r="R291" s="383"/>
      <c r="S291" s="383"/>
      <c r="T291" s="383"/>
      <c r="U291" s="383"/>
      <c r="V291" s="383"/>
      <c r="W291" s="383"/>
      <c r="X291" s="383"/>
      <c r="Y291" s="383"/>
      <c r="Z291" s="383"/>
      <c r="AA291" s="383"/>
      <c r="AB291" s="383"/>
      <c r="AC291" s="383"/>
      <c r="AD291" s="383"/>
      <c r="AE291" s="383"/>
      <c r="AF291" s="383"/>
      <c r="AG291" s="383"/>
    </row>
    <row r="292" spans="1:33" s="46" customFormat="1" ht="39.6">
      <c r="A292" s="245" t="s">
        <v>363</v>
      </c>
      <c r="B292" s="246" t="s">
        <v>902</v>
      </c>
      <c r="C292" s="246" t="s">
        <v>915</v>
      </c>
      <c r="D292" s="246" t="s">
        <v>751</v>
      </c>
      <c r="E292" s="246" t="s">
        <v>916</v>
      </c>
      <c r="F292" s="383"/>
      <c r="G292" s="383"/>
      <c r="H292" s="383"/>
      <c r="I292" s="383"/>
      <c r="J292" s="383"/>
      <c r="K292" s="383"/>
      <c r="L292" s="383"/>
      <c r="M292" s="383"/>
      <c r="N292" s="383"/>
      <c r="O292" s="383"/>
      <c r="P292" s="383"/>
      <c r="Q292" s="383"/>
      <c r="R292" s="383"/>
      <c r="S292" s="383"/>
      <c r="T292" s="383"/>
      <c r="U292" s="383"/>
      <c r="V292" s="383"/>
      <c r="W292" s="383"/>
      <c r="X292" s="383"/>
      <c r="Y292" s="383"/>
      <c r="Z292" s="383"/>
      <c r="AA292" s="383"/>
      <c r="AB292" s="383"/>
      <c r="AC292" s="383"/>
      <c r="AD292" s="383"/>
      <c r="AE292" s="383"/>
      <c r="AF292" s="383"/>
      <c r="AG292" s="383"/>
    </row>
    <row r="293" spans="1:33" ht="105.6">
      <c r="A293" s="374" t="s">
        <v>356</v>
      </c>
      <c r="B293" s="386" t="s">
        <v>917</v>
      </c>
      <c r="C293" s="386" t="s">
        <v>917</v>
      </c>
      <c r="D293" s="386" t="s">
        <v>527</v>
      </c>
      <c r="E293" s="375" t="s">
        <v>918</v>
      </c>
      <c r="F293" s="376"/>
      <c r="G293" s="376"/>
      <c r="H293" s="376"/>
      <c r="I293" s="376"/>
      <c r="J293" s="376"/>
      <c r="K293" s="376"/>
      <c r="L293" s="376"/>
      <c r="M293" s="376"/>
      <c r="N293" s="376"/>
      <c r="O293" s="376"/>
      <c r="P293" s="376"/>
      <c r="Q293" s="376"/>
      <c r="R293" s="376"/>
      <c r="S293" s="376"/>
      <c r="T293" s="376"/>
      <c r="U293" s="376"/>
      <c r="V293" s="376"/>
      <c r="W293" s="376"/>
      <c r="X293" s="376"/>
      <c r="Y293" s="376"/>
      <c r="Z293" s="376"/>
      <c r="AA293" s="376"/>
      <c r="AB293" s="376"/>
      <c r="AC293" s="376"/>
      <c r="AD293" s="376"/>
      <c r="AE293" s="376"/>
      <c r="AF293" s="376"/>
      <c r="AG293" s="376"/>
    </row>
    <row r="294" spans="1:33">
      <c r="A294" s="245" t="s">
        <v>363</v>
      </c>
      <c r="B294" s="246" t="s">
        <v>917</v>
      </c>
      <c r="C294" s="246" t="s">
        <v>919</v>
      </c>
      <c r="D294" s="246" t="s">
        <v>527</v>
      </c>
      <c r="E294" s="385" t="s">
        <v>920</v>
      </c>
      <c r="F294" s="376"/>
      <c r="G294" s="376"/>
      <c r="H294" s="376"/>
      <c r="I294" s="376"/>
      <c r="J294" s="376"/>
      <c r="K294" s="376"/>
      <c r="L294" s="376"/>
      <c r="M294" s="376"/>
      <c r="N294" s="376"/>
      <c r="O294" s="376"/>
      <c r="P294" s="376"/>
      <c r="Q294" s="376"/>
      <c r="R294" s="376"/>
      <c r="S294" s="376"/>
      <c r="T294" s="376"/>
      <c r="U294" s="376"/>
      <c r="V294" s="376"/>
      <c r="W294" s="376"/>
      <c r="X294" s="376"/>
      <c r="Y294" s="376"/>
      <c r="Z294" s="376"/>
      <c r="AA294" s="376"/>
      <c r="AB294" s="376"/>
      <c r="AC294" s="376"/>
      <c r="AD294" s="376"/>
      <c r="AE294" s="376"/>
      <c r="AF294" s="376"/>
      <c r="AG294" s="376"/>
    </row>
    <row r="295" spans="1:33" ht="26.4">
      <c r="A295" s="245" t="s">
        <v>363</v>
      </c>
      <c r="B295" s="246" t="s">
        <v>917</v>
      </c>
      <c r="C295" s="246" t="s">
        <v>921</v>
      </c>
      <c r="D295" s="246" t="s">
        <v>527</v>
      </c>
      <c r="E295" s="246" t="s">
        <v>534</v>
      </c>
      <c r="F295" s="376"/>
      <c r="G295" s="376"/>
      <c r="H295" s="376"/>
      <c r="I295" s="376"/>
      <c r="J295" s="376"/>
      <c r="K295" s="376"/>
      <c r="L295" s="376"/>
      <c r="M295" s="376"/>
      <c r="N295" s="376"/>
      <c r="O295" s="376"/>
      <c r="P295" s="376"/>
      <c r="Q295" s="376"/>
      <c r="R295" s="376"/>
      <c r="S295" s="376"/>
      <c r="T295" s="376"/>
      <c r="U295" s="376"/>
      <c r="V295" s="376"/>
      <c r="W295" s="376"/>
      <c r="X295" s="376"/>
      <c r="Y295" s="376"/>
      <c r="Z295" s="376"/>
      <c r="AA295" s="376"/>
      <c r="AB295" s="376"/>
      <c r="AC295" s="376"/>
      <c r="AD295" s="376"/>
      <c r="AE295" s="376"/>
      <c r="AF295" s="376"/>
      <c r="AG295" s="376"/>
    </row>
    <row r="296" spans="1:33" ht="26.4">
      <c r="A296" s="245" t="s">
        <v>363</v>
      </c>
      <c r="B296" s="246" t="s">
        <v>917</v>
      </c>
      <c r="C296" s="246" t="s">
        <v>922</v>
      </c>
      <c r="D296" s="246" t="s">
        <v>527</v>
      </c>
      <c r="E296" s="246" t="s">
        <v>923</v>
      </c>
      <c r="F296" s="376"/>
      <c r="G296" s="376"/>
      <c r="H296" s="376"/>
      <c r="I296" s="376"/>
      <c r="J296" s="376"/>
      <c r="K296" s="376"/>
      <c r="L296" s="376"/>
      <c r="M296" s="376"/>
      <c r="N296" s="376"/>
      <c r="O296" s="376"/>
      <c r="P296" s="376"/>
      <c r="Q296" s="376"/>
      <c r="R296" s="376"/>
      <c r="S296" s="376"/>
      <c r="T296" s="376"/>
      <c r="U296" s="376"/>
      <c r="V296" s="376"/>
      <c r="W296" s="376"/>
      <c r="X296" s="376"/>
      <c r="Y296" s="376"/>
      <c r="Z296" s="376"/>
      <c r="AA296" s="376"/>
      <c r="AB296" s="376"/>
      <c r="AC296" s="376"/>
      <c r="AD296" s="376"/>
      <c r="AE296" s="376"/>
      <c r="AF296" s="376"/>
      <c r="AG296" s="376"/>
    </row>
    <row r="297" spans="1:33" ht="52.8">
      <c r="A297" s="245" t="s">
        <v>363</v>
      </c>
      <c r="B297" s="246" t="s">
        <v>917</v>
      </c>
      <c r="C297" s="246" t="s">
        <v>924</v>
      </c>
      <c r="D297" s="246" t="s">
        <v>527</v>
      </c>
      <c r="E297" s="246" t="s">
        <v>540</v>
      </c>
      <c r="F297" s="376"/>
      <c r="G297" s="376"/>
      <c r="H297" s="376"/>
      <c r="I297" s="376"/>
      <c r="J297" s="376"/>
      <c r="K297" s="376"/>
      <c r="L297" s="376"/>
      <c r="M297" s="376"/>
      <c r="N297" s="376"/>
      <c r="O297" s="376"/>
      <c r="P297" s="376"/>
      <c r="Q297" s="376"/>
      <c r="R297" s="376"/>
      <c r="S297" s="376"/>
      <c r="T297" s="376"/>
      <c r="U297" s="376"/>
      <c r="V297" s="376"/>
      <c r="W297" s="376"/>
      <c r="X297" s="376"/>
      <c r="Y297" s="376"/>
      <c r="Z297" s="376"/>
      <c r="AA297" s="376"/>
      <c r="AB297" s="376"/>
      <c r="AC297" s="376"/>
      <c r="AD297" s="376"/>
      <c r="AE297" s="376"/>
      <c r="AF297" s="376"/>
      <c r="AG297" s="376"/>
    </row>
    <row r="298" spans="1:33" ht="39.6">
      <c r="A298" s="245" t="s">
        <v>363</v>
      </c>
      <c r="B298" s="246" t="s">
        <v>917</v>
      </c>
      <c r="C298" s="246" t="s">
        <v>925</v>
      </c>
      <c r="D298" s="246" t="s">
        <v>527</v>
      </c>
      <c r="E298" s="246" t="s">
        <v>926</v>
      </c>
      <c r="F298" s="376"/>
      <c r="G298" s="376"/>
      <c r="H298" s="376"/>
      <c r="I298" s="376"/>
      <c r="J298" s="376"/>
      <c r="K298" s="376"/>
      <c r="L298" s="376"/>
      <c r="M298" s="376"/>
      <c r="N298" s="376"/>
      <c r="O298" s="376"/>
      <c r="P298" s="376"/>
      <c r="Q298" s="376"/>
      <c r="R298" s="376"/>
      <c r="S298" s="376"/>
      <c r="T298" s="376"/>
      <c r="U298" s="376"/>
      <c r="V298" s="376"/>
      <c r="W298" s="376"/>
      <c r="X298" s="376"/>
      <c r="Y298" s="376"/>
      <c r="Z298" s="376"/>
      <c r="AA298" s="376"/>
      <c r="AB298" s="376"/>
      <c r="AC298" s="376"/>
      <c r="AD298" s="376"/>
      <c r="AE298" s="376"/>
      <c r="AF298" s="376"/>
      <c r="AG298" s="376"/>
    </row>
    <row r="299" spans="1:33" ht="26.4">
      <c r="A299" s="245" t="s">
        <v>363</v>
      </c>
      <c r="B299" s="246" t="s">
        <v>917</v>
      </c>
      <c r="C299" s="246" t="s">
        <v>927</v>
      </c>
      <c r="D299" s="246" t="s">
        <v>527</v>
      </c>
      <c r="E299" s="246" t="s">
        <v>544</v>
      </c>
      <c r="F299" s="376"/>
      <c r="G299" s="376"/>
      <c r="H299" s="376"/>
      <c r="I299" s="376"/>
      <c r="J299" s="376"/>
      <c r="K299" s="376"/>
      <c r="L299" s="376"/>
      <c r="M299" s="376"/>
      <c r="N299" s="376"/>
      <c r="O299" s="376"/>
      <c r="P299" s="376"/>
      <c r="Q299" s="376"/>
      <c r="R299" s="376"/>
      <c r="S299" s="376"/>
      <c r="T299" s="376"/>
      <c r="U299" s="376"/>
      <c r="V299" s="376"/>
      <c r="W299" s="376"/>
      <c r="X299" s="376"/>
      <c r="Y299" s="376"/>
      <c r="Z299" s="376"/>
      <c r="AA299" s="376"/>
      <c r="AB299" s="376"/>
      <c r="AC299" s="376"/>
      <c r="AD299" s="376"/>
      <c r="AE299" s="376"/>
      <c r="AF299" s="376"/>
      <c r="AG299" s="376"/>
    </row>
    <row r="300" spans="1:33" ht="26.4">
      <c r="A300" s="245" t="s">
        <v>363</v>
      </c>
      <c r="B300" s="246" t="s">
        <v>917</v>
      </c>
      <c r="C300" s="246" t="s">
        <v>928</v>
      </c>
      <c r="D300" s="246" t="s">
        <v>527</v>
      </c>
      <c r="E300" s="246" t="s">
        <v>929</v>
      </c>
      <c r="F300" s="376"/>
      <c r="G300" s="376"/>
      <c r="H300" s="376"/>
      <c r="I300" s="376"/>
      <c r="J300" s="376"/>
      <c r="K300" s="376"/>
      <c r="L300" s="376"/>
      <c r="M300" s="376"/>
      <c r="N300" s="376"/>
      <c r="O300" s="376"/>
      <c r="P300" s="376"/>
      <c r="Q300" s="376"/>
      <c r="R300" s="376"/>
      <c r="S300" s="376"/>
      <c r="T300" s="376"/>
      <c r="U300" s="376"/>
      <c r="V300" s="376"/>
      <c r="W300" s="376"/>
      <c r="X300" s="376"/>
      <c r="Y300" s="376"/>
      <c r="Z300" s="376"/>
      <c r="AA300" s="376"/>
      <c r="AB300" s="376"/>
      <c r="AC300" s="376"/>
      <c r="AD300" s="376"/>
      <c r="AE300" s="376"/>
      <c r="AF300" s="376"/>
      <c r="AG300" s="376"/>
    </row>
    <row r="301" spans="1:33" ht="26.4">
      <c r="A301" s="245" t="s">
        <v>363</v>
      </c>
      <c r="B301" s="246" t="s">
        <v>917</v>
      </c>
      <c r="C301" s="246" t="s">
        <v>930</v>
      </c>
      <c r="D301" s="246" t="s">
        <v>527</v>
      </c>
      <c r="E301" s="246" t="s">
        <v>931</v>
      </c>
      <c r="F301" s="376"/>
      <c r="G301" s="376"/>
      <c r="H301" s="376"/>
      <c r="I301" s="376"/>
      <c r="J301" s="376"/>
      <c r="K301" s="376"/>
      <c r="L301" s="376"/>
      <c r="M301" s="376"/>
      <c r="N301" s="376"/>
      <c r="O301" s="376"/>
      <c r="P301" s="376"/>
      <c r="Q301" s="376"/>
      <c r="R301" s="376"/>
      <c r="S301" s="376"/>
      <c r="T301" s="376"/>
      <c r="U301" s="376"/>
      <c r="V301" s="376"/>
      <c r="W301" s="376"/>
      <c r="X301" s="376"/>
      <c r="Y301" s="376"/>
      <c r="Z301" s="376"/>
      <c r="AA301" s="376"/>
      <c r="AB301" s="376"/>
      <c r="AC301" s="376"/>
      <c r="AD301" s="376"/>
      <c r="AE301" s="376"/>
      <c r="AF301" s="376"/>
      <c r="AG301" s="376"/>
    </row>
    <row r="302" spans="1:33" s="49" customFormat="1" ht="26.4">
      <c r="A302" s="245" t="s">
        <v>363</v>
      </c>
      <c r="B302" s="246" t="s">
        <v>917</v>
      </c>
      <c r="C302" s="246" t="s">
        <v>932</v>
      </c>
      <c r="D302" s="246" t="s">
        <v>527</v>
      </c>
      <c r="E302" s="246" t="s">
        <v>550</v>
      </c>
      <c r="F302" s="376"/>
      <c r="G302" s="376"/>
      <c r="H302" s="376"/>
      <c r="I302" s="376"/>
      <c r="J302" s="376"/>
      <c r="K302" s="376"/>
      <c r="L302" s="376"/>
      <c r="M302" s="376"/>
      <c r="N302" s="376"/>
      <c r="O302" s="376"/>
      <c r="P302" s="376"/>
      <c r="Q302" s="376"/>
      <c r="R302" s="376"/>
      <c r="S302" s="376"/>
      <c r="T302" s="376"/>
      <c r="U302" s="376"/>
      <c r="V302" s="376"/>
      <c r="W302" s="376"/>
      <c r="X302" s="376"/>
      <c r="Y302" s="376"/>
      <c r="Z302" s="376"/>
      <c r="AA302" s="376"/>
      <c r="AB302" s="376"/>
      <c r="AC302" s="376"/>
      <c r="AD302" s="376"/>
      <c r="AE302" s="376"/>
      <c r="AF302" s="376"/>
      <c r="AG302" s="376"/>
    </row>
    <row r="303" spans="1:33" ht="52.8">
      <c r="A303" s="245" t="s">
        <v>363</v>
      </c>
      <c r="B303" s="246" t="s">
        <v>917</v>
      </c>
      <c r="C303" s="246" t="s">
        <v>933</v>
      </c>
      <c r="D303" s="246" t="s">
        <v>527</v>
      </c>
      <c r="E303" s="246" t="s">
        <v>934</v>
      </c>
      <c r="F303" s="376"/>
      <c r="G303" s="376"/>
      <c r="H303" s="376"/>
      <c r="I303" s="376"/>
      <c r="J303" s="376"/>
      <c r="K303" s="376"/>
      <c r="L303" s="376"/>
      <c r="M303" s="376"/>
      <c r="N303" s="376"/>
      <c r="O303" s="376"/>
      <c r="P303" s="376"/>
      <c r="Q303" s="376"/>
      <c r="R303" s="376"/>
      <c r="S303" s="376"/>
      <c r="T303" s="376"/>
      <c r="U303" s="376"/>
      <c r="V303" s="376"/>
      <c r="W303" s="376"/>
      <c r="X303" s="376"/>
      <c r="Y303" s="376"/>
      <c r="Z303" s="376"/>
      <c r="AA303" s="376"/>
      <c r="AB303" s="376"/>
      <c r="AC303" s="376"/>
      <c r="AD303" s="376"/>
      <c r="AE303" s="376"/>
      <c r="AF303" s="376"/>
      <c r="AG303" s="376"/>
    </row>
    <row r="304" spans="1:33" ht="26.4">
      <c r="A304" s="245" t="s">
        <v>363</v>
      </c>
      <c r="B304" s="246" t="s">
        <v>917</v>
      </c>
      <c r="C304" s="246" t="s">
        <v>935</v>
      </c>
      <c r="D304" s="246" t="s">
        <v>527</v>
      </c>
      <c r="E304" s="246" t="s">
        <v>936</v>
      </c>
      <c r="F304" s="376"/>
      <c r="G304" s="376"/>
      <c r="H304" s="376"/>
      <c r="I304" s="376"/>
      <c r="J304" s="376"/>
      <c r="K304" s="376"/>
      <c r="L304" s="376"/>
      <c r="M304" s="376"/>
      <c r="N304" s="376"/>
      <c r="O304" s="376"/>
      <c r="P304" s="376"/>
      <c r="Q304" s="376"/>
      <c r="R304" s="376"/>
      <c r="S304" s="376"/>
      <c r="T304" s="376"/>
      <c r="U304" s="376"/>
      <c r="V304" s="376"/>
      <c r="W304" s="376"/>
      <c r="X304" s="376"/>
      <c r="Y304" s="376"/>
      <c r="Z304" s="376"/>
      <c r="AA304" s="376"/>
      <c r="AB304" s="376"/>
      <c r="AC304" s="376"/>
      <c r="AD304" s="376"/>
      <c r="AE304" s="376"/>
      <c r="AF304" s="376"/>
      <c r="AG304" s="376"/>
    </row>
    <row r="305" spans="1:33" ht="26.4">
      <c r="A305" s="380" t="s">
        <v>356</v>
      </c>
      <c r="B305" s="381" t="s">
        <v>937</v>
      </c>
      <c r="C305" s="381" t="s">
        <v>937</v>
      </c>
      <c r="D305" s="381" t="s">
        <v>510</v>
      </c>
      <c r="E305" s="381" t="s">
        <v>938</v>
      </c>
      <c r="F305" s="376"/>
      <c r="G305" s="376"/>
      <c r="H305" s="376"/>
      <c r="I305" s="376"/>
      <c r="J305" s="376"/>
      <c r="K305" s="376"/>
      <c r="L305" s="376"/>
      <c r="M305" s="376"/>
      <c r="N305" s="376"/>
      <c r="O305" s="376"/>
      <c r="P305" s="376"/>
      <c r="Q305" s="376"/>
      <c r="R305" s="376"/>
      <c r="S305" s="376"/>
      <c r="T305" s="376"/>
      <c r="U305" s="376"/>
      <c r="V305" s="376"/>
      <c r="W305" s="376"/>
      <c r="X305" s="376"/>
      <c r="Y305" s="376"/>
      <c r="Z305" s="376"/>
      <c r="AA305" s="376"/>
      <c r="AB305" s="376"/>
      <c r="AC305" s="376"/>
      <c r="AD305" s="376"/>
      <c r="AE305" s="376"/>
      <c r="AF305" s="376"/>
      <c r="AG305" s="376"/>
    </row>
    <row r="306" spans="1:33" s="49" customFormat="1" ht="39.6">
      <c r="A306" s="380" t="s">
        <v>356</v>
      </c>
      <c r="B306" s="381" t="s">
        <v>939</v>
      </c>
      <c r="C306" s="381" t="s">
        <v>939</v>
      </c>
      <c r="D306" s="381" t="s">
        <v>510</v>
      </c>
      <c r="E306" s="381" t="s">
        <v>940</v>
      </c>
      <c r="F306" s="376"/>
      <c r="G306" s="376"/>
      <c r="H306" s="376"/>
      <c r="I306" s="376"/>
      <c r="J306" s="376"/>
      <c r="K306" s="376"/>
      <c r="L306" s="376"/>
      <c r="M306" s="376"/>
      <c r="N306" s="376"/>
      <c r="O306" s="376"/>
      <c r="P306" s="376"/>
      <c r="Q306" s="376"/>
      <c r="R306" s="376"/>
      <c r="S306" s="376"/>
      <c r="T306" s="376"/>
      <c r="U306" s="376"/>
      <c r="V306" s="376"/>
      <c r="W306" s="376"/>
      <c r="X306" s="376"/>
      <c r="Y306" s="376"/>
      <c r="Z306" s="376"/>
      <c r="AA306" s="376"/>
      <c r="AB306" s="376"/>
      <c r="AC306" s="376"/>
      <c r="AD306" s="376"/>
      <c r="AE306" s="376"/>
      <c r="AF306" s="376"/>
      <c r="AG306" s="376"/>
    </row>
    <row r="307" spans="1:33" ht="79.2">
      <c r="A307" s="383" t="s">
        <v>356</v>
      </c>
      <c r="B307" s="369" t="s">
        <v>941</v>
      </c>
      <c r="C307" s="369" t="s">
        <v>942</v>
      </c>
      <c r="D307" s="369" t="s">
        <v>510</v>
      </c>
      <c r="E307" s="382" t="s">
        <v>511</v>
      </c>
      <c r="F307" s="376"/>
      <c r="G307" s="376"/>
      <c r="H307" s="376"/>
      <c r="I307" s="376"/>
      <c r="J307" s="376"/>
      <c r="K307" s="376"/>
      <c r="L307" s="376"/>
      <c r="M307" s="376"/>
      <c r="N307" s="376"/>
      <c r="O307" s="376"/>
      <c r="P307" s="376"/>
      <c r="Q307" s="376"/>
      <c r="R307" s="376"/>
      <c r="S307" s="376"/>
      <c r="T307" s="376"/>
      <c r="U307" s="376"/>
      <c r="V307" s="376"/>
      <c r="W307" s="376"/>
      <c r="X307" s="376"/>
      <c r="Y307" s="376"/>
      <c r="Z307" s="376"/>
      <c r="AA307" s="376"/>
      <c r="AB307" s="376"/>
      <c r="AC307" s="376"/>
      <c r="AD307" s="376"/>
      <c r="AE307" s="376"/>
      <c r="AF307" s="376"/>
      <c r="AG307" s="376"/>
    </row>
    <row r="308" spans="1:33">
      <c r="A308" s="392" t="s">
        <v>356</v>
      </c>
      <c r="B308" s="393" t="s">
        <v>943</v>
      </c>
      <c r="C308" s="393" t="s">
        <v>943</v>
      </c>
      <c r="D308" s="393" t="s">
        <v>944</v>
      </c>
      <c r="E308" s="393" t="s">
        <v>945</v>
      </c>
      <c r="F308" s="376"/>
      <c r="G308" s="376"/>
      <c r="H308" s="376"/>
      <c r="I308" s="376"/>
      <c r="J308" s="376"/>
      <c r="K308" s="376"/>
      <c r="L308" s="376"/>
      <c r="M308" s="376"/>
      <c r="N308" s="376"/>
      <c r="O308" s="376"/>
      <c r="P308" s="376"/>
      <c r="Q308" s="376"/>
      <c r="R308" s="376"/>
      <c r="S308" s="376"/>
      <c r="T308" s="376"/>
      <c r="U308" s="376"/>
      <c r="V308" s="376"/>
      <c r="W308" s="376"/>
      <c r="X308" s="376"/>
      <c r="Y308" s="376"/>
      <c r="Z308" s="376"/>
      <c r="AA308" s="376"/>
      <c r="AB308" s="376"/>
      <c r="AC308" s="376"/>
      <c r="AD308" s="376"/>
      <c r="AE308" s="376"/>
      <c r="AF308" s="376"/>
      <c r="AG308" s="376"/>
    </row>
    <row r="309" spans="1:33">
      <c r="A309" s="392" t="s">
        <v>356</v>
      </c>
      <c r="B309" s="393" t="s">
        <v>946</v>
      </c>
      <c r="C309" s="393" t="s">
        <v>946</v>
      </c>
      <c r="D309" s="393" t="s">
        <v>361</v>
      </c>
      <c r="E309" s="393" t="s">
        <v>945</v>
      </c>
      <c r="F309" s="376"/>
      <c r="G309" s="376"/>
      <c r="H309" s="376"/>
      <c r="I309" s="376"/>
      <c r="J309" s="376"/>
      <c r="K309" s="376"/>
      <c r="L309" s="376"/>
      <c r="M309" s="376"/>
      <c r="N309" s="376"/>
      <c r="O309" s="376"/>
      <c r="P309" s="376"/>
      <c r="Q309" s="376"/>
      <c r="R309" s="376"/>
      <c r="S309" s="376"/>
      <c r="T309" s="376"/>
      <c r="U309" s="376"/>
      <c r="V309" s="376"/>
      <c r="W309" s="376"/>
      <c r="X309" s="376"/>
      <c r="Y309" s="376"/>
      <c r="Z309" s="376"/>
      <c r="AA309" s="376"/>
      <c r="AB309" s="376"/>
      <c r="AC309" s="376"/>
      <c r="AD309" s="376"/>
      <c r="AE309" s="376"/>
      <c r="AF309" s="376"/>
      <c r="AG309" s="376"/>
    </row>
    <row r="310" spans="1:33" ht="79.2">
      <c r="A310" s="383" t="s">
        <v>356</v>
      </c>
      <c r="B310" s="369" t="s">
        <v>947</v>
      </c>
      <c r="C310" s="369" t="s">
        <v>358</v>
      </c>
      <c r="D310" s="369" t="s">
        <v>358</v>
      </c>
      <c r="E310" s="369" t="s">
        <v>948</v>
      </c>
      <c r="F310" s="376"/>
      <c r="G310" s="376"/>
      <c r="H310" s="376"/>
      <c r="I310" s="376"/>
      <c r="J310" s="376"/>
      <c r="K310" s="376"/>
      <c r="L310" s="376"/>
      <c r="M310" s="376"/>
      <c r="N310" s="376"/>
      <c r="O310" s="376"/>
      <c r="P310" s="376"/>
      <c r="Q310" s="376"/>
      <c r="R310" s="376"/>
      <c r="S310" s="376"/>
      <c r="T310" s="376"/>
      <c r="U310" s="376"/>
      <c r="V310" s="376"/>
      <c r="W310" s="376"/>
      <c r="X310" s="376"/>
      <c r="Y310" s="376"/>
      <c r="Z310" s="376"/>
      <c r="AA310" s="376"/>
      <c r="AB310" s="376"/>
      <c r="AC310" s="376"/>
      <c r="AD310" s="376"/>
      <c r="AE310" s="376"/>
      <c r="AF310" s="376"/>
      <c r="AG310" s="376"/>
    </row>
    <row r="311" spans="1:33" ht="52.8">
      <c r="A311" s="383" t="s">
        <v>356</v>
      </c>
      <c r="B311" s="369" t="s">
        <v>949</v>
      </c>
      <c r="C311" s="369" t="s">
        <v>762</v>
      </c>
      <c r="D311" s="369" t="s">
        <v>361</v>
      </c>
      <c r="E311" s="369" t="s">
        <v>950</v>
      </c>
      <c r="F311" s="376"/>
      <c r="G311" s="376"/>
      <c r="H311" s="376"/>
      <c r="I311" s="376"/>
      <c r="J311" s="376"/>
      <c r="K311" s="376"/>
      <c r="L311" s="376"/>
      <c r="M311" s="376"/>
      <c r="N311" s="376"/>
      <c r="O311" s="376"/>
      <c r="P311" s="376"/>
      <c r="Q311" s="376"/>
      <c r="R311" s="376"/>
      <c r="S311" s="376"/>
      <c r="T311" s="376"/>
      <c r="U311" s="376"/>
      <c r="V311" s="376"/>
      <c r="W311" s="376"/>
      <c r="X311" s="376"/>
      <c r="Y311" s="376"/>
      <c r="Z311" s="376"/>
      <c r="AA311" s="376"/>
      <c r="AB311" s="376"/>
      <c r="AC311" s="376"/>
      <c r="AD311" s="376"/>
      <c r="AE311" s="376"/>
      <c r="AF311" s="376"/>
      <c r="AG311" s="376"/>
    </row>
    <row r="312" spans="1:33" ht="91.5" customHeight="1">
      <c r="A312" s="245" t="s">
        <v>363</v>
      </c>
      <c r="B312" s="246" t="s">
        <v>949</v>
      </c>
      <c r="C312" s="246" t="s">
        <v>951</v>
      </c>
      <c r="D312" s="246" t="s">
        <v>361</v>
      </c>
      <c r="E312" s="246" t="s">
        <v>952</v>
      </c>
      <c r="F312" s="376"/>
      <c r="G312" s="376"/>
      <c r="H312" s="376"/>
      <c r="I312" s="376"/>
      <c r="J312" s="376"/>
      <c r="K312" s="376"/>
      <c r="L312" s="376"/>
      <c r="M312" s="376"/>
      <c r="N312" s="376"/>
      <c r="O312" s="376"/>
      <c r="P312" s="376"/>
      <c r="Q312" s="376"/>
      <c r="R312" s="376"/>
      <c r="S312" s="376"/>
      <c r="T312" s="376"/>
      <c r="U312" s="376"/>
      <c r="V312" s="376"/>
      <c r="W312" s="376"/>
      <c r="X312" s="376"/>
      <c r="Y312" s="376"/>
      <c r="Z312" s="376"/>
      <c r="AA312" s="376"/>
      <c r="AB312" s="376"/>
      <c r="AC312" s="376"/>
      <c r="AD312" s="376"/>
      <c r="AE312" s="376"/>
      <c r="AF312" s="376"/>
      <c r="AG312" s="376"/>
    </row>
    <row r="313" spans="1:33" ht="39.6">
      <c r="A313" s="245" t="s">
        <v>363</v>
      </c>
      <c r="B313" s="246" t="s">
        <v>949</v>
      </c>
      <c r="C313" s="246" t="s">
        <v>953</v>
      </c>
      <c r="D313" s="246" t="s">
        <v>361</v>
      </c>
      <c r="E313" s="246" t="s">
        <v>954</v>
      </c>
      <c r="F313" s="376"/>
      <c r="G313" s="376"/>
      <c r="H313" s="376"/>
      <c r="I313" s="376"/>
      <c r="J313" s="376"/>
      <c r="K313" s="376"/>
      <c r="L313" s="376"/>
      <c r="M313" s="376"/>
      <c r="N313" s="376"/>
      <c r="O313" s="376"/>
      <c r="P313" s="376"/>
      <c r="Q313" s="376"/>
      <c r="R313" s="376"/>
      <c r="S313" s="376"/>
      <c r="T313" s="376"/>
      <c r="U313" s="376"/>
      <c r="V313" s="376"/>
      <c r="W313" s="376"/>
      <c r="X313" s="376"/>
      <c r="Y313" s="376"/>
      <c r="Z313" s="376"/>
      <c r="AA313" s="376"/>
      <c r="AB313" s="376"/>
      <c r="AC313" s="376"/>
      <c r="AD313" s="376"/>
      <c r="AE313" s="376"/>
      <c r="AF313" s="376"/>
      <c r="AG313" s="376"/>
    </row>
    <row r="314" spans="1:33" ht="105.6">
      <c r="A314" s="245" t="s">
        <v>363</v>
      </c>
      <c r="B314" s="246" t="s">
        <v>949</v>
      </c>
      <c r="C314" s="246" t="s">
        <v>955</v>
      </c>
      <c r="D314" s="246" t="s">
        <v>361</v>
      </c>
      <c r="E314" s="246" t="s">
        <v>956</v>
      </c>
      <c r="F314" s="376"/>
      <c r="G314" s="376"/>
      <c r="H314" s="376"/>
      <c r="I314" s="376"/>
      <c r="J314" s="376"/>
      <c r="K314" s="376"/>
      <c r="L314" s="376"/>
      <c r="M314" s="376"/>
      <c r="N314" s="376"/>
      <c r="O314" s="376"/>
      <c r="P314" s="376"/>
      <c r="Q314" s="376"/>
      <c r="R314" s="376"/>
      <c r="S314" s="376"/>
      <c r="T314" s="376"/>
      <c r="U314" s="376"/>
      <c r="V314" s="376"/>
      <c r="W314" s="376"/>
      <c r="X314" s="376"/>
      <c r="Y314" s="376"/>
      <c r="Z314" s="376"/>
      <c r="AA314" s="376"/>
      <c r="AB314" s="376"/>
      <c r="AC314" s="376"/>
      <c r="AD314" s="376"/>
      <c r="AE314" s="376"/>
      <c r="AF314" s="376"/>
      <c r="AG314" s="376"/>
    </row>
    <row r="315" spans="1:33" ht="52.8">
      <c r="A315" s="245" t="s">
        <v>363</v>
      </c>
      <c r="B315" s="246" t="s">
        <v>949</v>
      </c>
      <c r="C315" s="246" t="s">
        <v>957</v>
      </c>
      <c r="D315" s="246" t="s">
        <v>361</v>
      </c>
      <c r="E315" s="246" t="s">
        <v>958</v>
      </c>
      <c r="F315" s="376"/>
      <c r="G315" s="376"/>
      <c r="H315" s="376"/>
      <c r="I315" s="376"/>
      <c r="J315" s="376"/>
      <c r="K315" s="376"/>
      <c r="L315" s="376"/>
      <c r="M315" s="376"/>
      <c r="N315" s="376"/>
      <c r="O315" s="376"/>
      <c r="P315" s="376"/>
      <c r="Q315" s="376"/>
      <c r="R315" s="376"/>
      <c r="S315" s="376"/>
      <c r="T315" s="376"/>
      <c r="U315" s="376"/>
      <c r="V315" s="376"/>
      <c r="W315" s="376"/>
      <c r="X315" s="376"/>
      <c r="Y315" s="376"/>
      <c r="Z315" s="376"/>
      <c r="AA315" s="376"/>
      <c r="AB315" s="376"/>
      <c r="AC315" s="376"/>
      <c r="AD315" s="376"/>
      <c r="AE315" s="376"/>
      <c r="AF315" s="376"/>
      <c r="AG315" s="376"/>
    </row>
    <row r="316" spans="1:33" s="49" customFormat="1" ht="66">
      <c r="A316" s="245" t="s">
        <v>363</v>
      </c>
      <c r="B316" s="246" t="s">
        <v>949</v>
      </c>
      <c r="C316" s="246" t="s">
        <v>959</v>
      </c>
      <c r="D316" s="246" t="s">
        <v>361</v>
      </c>
      <c r="E316" s="246" t="s">
        <v>960</v>
      </c>
      <c r="F316" s="376"/>
      <c r="G316" s="376"/>
      <c r="H316" s="376"/>
      <c r="I316" s="376"/>
      <c r="J316" s="376"/>
      <c r="K316" s="376"/>
      <c r="L316" s="376"/>
      <c r="M316" s="376"/>
      <c r="N316" s="376"/>
      <c r="O316" s="376"/>
      <c r="P316" s="376"/>
      <c r="Q316" s="376"/>
      <c r="R316" s="376"/>
      <c r="S316" s="376"/>
      <c r="T316" s="376"/>
      <c r="U316" s="376"/>
      <c r="V316" s="376"/>
      <c r="W316" s="376"/>
      <c r="X316" s="376"/>
      <c r="Y316" s="376"/>
      <c r="Z316" s="376"/>
      <c r="AA316" s="376"/>
      <c r="AB316" s="376"/>
      <c r="AC316" s="376"/>
      <c r="AD316" s="376"/>
      <c r="AE316" s="376"/>
      <c r="AF316" s="376"/>
      <c r="AG316" s="376"/>
    </row>
    <row r="317" spans="1:33" ht="79.2">
      <c r="A317" s="245" t="s">
        <v>363</v>
      </c>
      <c r="B317" s="246" t="s">
        <v>949</v>
      </c>
      <c r="C317" s="246" t="s">
        <v>961</v>
      </c>
      <c r="D317" s="246" t="s">
        <v>361</v>
      </c>
      <c r="E317" s="246" t="s">
        <v>962</v>
      </c>
      <c r="F317" s="376"/>
      <c r="G317" s="376"/>
      <c r="H317" s="376"/>
      <c r="I317" s="376"/>
      <c r="J317" s="376"/>
      <c r="K317" s="376"/>
      <c r="L317" s="376"/>
      <c r="M317" s="376"/>
      <c r="N317" s="376"/>
      <c r="O317" s="376"/>
      <c r="P317" s="376"/>
      <c r="Q317" s="376"/>
      <c r="R317" s="376"/>
      <c r="S317" s="376"/>
      <c r="T317" s="376"/>
      <c r="U317" s="376"/>
      <c r="V317" s="376"/>
      <c r="W317" s="376"/>
      <c r="X317" s="376"/>
      <c r="Y317" s="376"/>
      <c r="Z317" s="376"/>
      <c r="AA317" s="376"/>
      <c r="AB317" s="376"/>
      <c r="AC317" s="376"/>
      <c r="AD317" s="376"/>
      <c r="AE317" s="376"/>
      <c r="AF317" s="376"/>
      <c r="AG317" s="376"/>
    </row>
    <row r="318" spans="1:33" ht="39.6">
      <c r="A318" s="383" t="s">
        <v>356</v>
      </c>
      <c r="B318" s="369" t="s">
        <v>963</v>
      </c>
      <c r="C318" s="369" t="s">
        <v>762</v>
      </c>
      <c r="D318" s="369" t="s">
        <v>361</v>
      </c>
      <c r="E318" s="369" t="s">
        <v>964</v>
      </c>
      <c r="F318" s="376"/>
      <c r="G318" s="376"/>
      <c r="H318" s="376"/>
      <c r="I318" s="376"/>
      <c r="J318" s="376"/>
      <c r="K318" s="376"/>
      <c r="L318" s="376"/>
      <c r="M318" s="376"/>
      <c r="N318" s="376"/>
      <c r="O318" s="376"/>
      <c r="P318" s="376"/>
      <c r="Q318" s="376"/>
      <c r="R318" s="376"/>
      <c r="S318" s="376"/>
      <c r="T318" s="376"/>
      <c r="U318" s="376"/>
      <c r="V318" s="376"/>
      <c r="W318" s="376"/>
      <c r="X318" s="376"/>
      <c r="Y318" s="376"/>
      <c r="Z318" s="376"/>
      <c r="AA318" s="376"/>
      <c r="AB318" s="376"/>
      <c r="AC318" s="376"/>
      <c r="AD318" s="376"/>
      <c r="AE318" s="376"/>
      <c r="AF318" s="376"/>
      <c r="AG318" s="376"/>
    </row>
    <row r="319" spans="1:33" ht="52.8">
      <c r="A319" s="245" t="s">
        <v>363</v>
      </c>
      <c r="B319" s="246" t="s">
        <v>963</v>
      </c>
      <c r="C319" s="246" t="s">
        <v>965</v>
      </c>
      <c r="D319" s="246" t="s">
        <v>361</v>
      </c>
      <c r="E319" s="246" t="s">
        <v>966</v>
      </c>
      <c r="F319" s="376"/>
      <c r="G319" s="376"/>
      <c r="H319" s="376"/>
      <c r="I319" s="376"/>
      <c r="J319" s="376"/>
      <c r="K319" s="376"/>
      <c r="L319" s="376"/>
      <c r="M319" s="376"/>
      <c r="N319" s="376"/>
      <c r="O319" s="376"/>
      <c r="P319" s="376"/>
      <c r="Q319" s="376"/>
      <c r="R319" s="376"/>
      <c r="S319" s="376"/>
      <c r="T319" s="376"/>
      <c r="U319" s="376"/>
      <c r="V319" s="376"/>
      <c r="W319" s="376"/>
      <c r="X319" s="376"/>
      <c r="Y319" s="376"/>
      <c r="Z319" s="376"/>
      <c r="AA319" s="376"/>
      <c r="AB319" s="376"/>
      <c r="AC319" s="376"/>
      <c r="AD319" s="376"/>
      <c r="AE319" s="376"/>
      <c r="AF319" s="376"/>
      <c r="AG319" s="376"/>
    </row>
    <row r="320" spans="1:33" ht="105.6">
      <c r="A320" s="245" t="s">
        <v>363</v>
      </c>
      <c r="B320" s="246" t="s">
        <v>963</v>
      </c>
      <c r="C320" s="246" t="s">
        <v>967</v>
      </c>
      <c r="D320" s="246" t="s">
        <v>361</v>
      </c>
      <c r="E320" s="246" t="s">
        <v>968</v>
      </c>
      <c r="F320" s="376"/>
      <c r="G320" s="376"/>
      <c r="H320" s="376"/>
      <c r="I320" s="376"/>
      <c r="J320" s="376"/>
      <c r="K320" s="376"/>
      <c r="L320" s="376"/>
      <c r="M320" s="376"/>
      <c r="N320" s="376"/>
      <c r="O320" s="376"/>
      <c r="P320" s="376"/>
      <c r="Q320" s="376"/>
      <c r="R320" s="376"/>
      <c r="S320" s="376"/>
      <c r="T320" s="376"/>
      <c r="U320" s="376"/>
      <c r="V320" s="376"/>
      <c r="W320" s="376"/>
      <c r="X320" s="376"/>
      <c r="Y320" s="376"/>
      <c r="Z320" s="376"/>
      <c r="AA320" s="376"/>
      <c r="AB320" s="376"/>
      <c r="AC320" s="376"/>
      <c r="AD320" s="376"/>
      <c r="AE320" s="376"/>
      <c r="AF320" s="376"/>
      <c r="AG320" s="376"/>
    </row>
    <row r="321" spans="1:33" ht="52.8">
      <c r="A321" s="245" t="s">
        <v>363</v>
      </c>
      <c r="B321" s="246" t="s">
        <v>963</v>
      </c>
      <c r="C321" s="246" t="s">
        <v>969</v>
      </c>
      <c r="D321" s="246" t="s">
        <v>361</v>
      </c>
      <c r="E321" s="246" t="s">
        <v>970</v>
      </c>
      <c r="F321" s="376"/>
      <c r="G321" s="376"/>
      <c r="H321" s="376"/>
      <c r="I321" s="376"/>
      <c r="J321" s="376"/>
      <c r="K321" s="376"/>
      <c r="L321" s="376"/>
      <c r="M321" s="376"/>
      <c r="N321" s="376"/>
      <c r="O321" s="376"/>
      <c r="P321" s="376"/>
      <c r="Q321" s="376"/>
      <c r="R321" s="376"/>
      <c r="S321" s="376"/>
      <c r="T321" s="376"/>
      <c r="U321" s="376"/>
      <c r="V321" s="376"/>
      <c r="W321" s="376"/>
      <c r="X321" s="376"/>
      <c r="Y321" s="376"/>
      <c r="Z321" s="376"/>
      <c r="AA321" s="376"/>
      <c r="AB321" s="376"/>
      <c r="AC321" s="376"/>
      <c r="AD321" s="376"/>
      <c r="AE321" s="376"/>
      <c r="AF321" s="376"/>
      <c r="AG321" s="376"/>
    </row>
    <row r="322" spans="1:33" ht="66">
      <c r="A322" s="245" t="s">
        <v>363</v>
      </c>
      <c r="B322" s="246" t="s">
        <v>963</v>
      </c>
      <c r="C322" s="246" t="s">
        <v>971</v>
      </c>
      <c r="D322" s="246" t="s">
        <v>361</v>
      </c>
      <c r="E322" s="246" t="s">
        <v>972</v>
      </c>
      <c r="F322" s="376"/>
      <c r="G322" s="376"/>
      <c r="H322" s="376"/>
      <c r="I322" s="376"/>
      <c r="J322" s="376"/>
      <c r="K322" s="376"/>
      <c r="L322" s="376"/>
      <c r="M322" s="376"/>
      <c r="N322" s="376"/>
      <c r="O322" s="376"/>
      <c r="P322" s="376"/>
      <c r="Q322" s="376"/>
      <c r="R322" s="376"/>
      <c r="S322" s="376"/>
      <c r="T322" s="376"/>
      <c r="U322" s="376"/>
      <c r="V322" s="376"/>
      <c r="W322" s="376"/>
      <c r="X322" s="376"/>
      <c r="Y322" s="376"/>
      <c r="Z322" s="376"/>
      <c r="AA322" s="376"/>
      <c r="AB322" s="376"/>
      <c r="AC322" s="376"/>
      <c r="AD322" s="376"/>
      <c r="AE322" s="376"/>
      <c r="AF322" s="376"/>
      <c r="AG322" s="376"/>
    </row>
    <row r="323" spans="1:33" ht="66">
      <c r="A323" s="245" t="s">
        <v>363</v>
      </c>
      <c r="B323" s="246" t="s">
        <v>963</v>
      </c>
      <c r="C323" s="246" t="s">
        <v>973</v>
      </c>
      <c r="D323" s="246" t="s">
        <v>361</v>
      </c>
      <c r="E323" s="246" t="s">
        <v>974</v>
      </c>
      <c r="F323" s="376"/>
      <c r="G323" s="376"/>
      <c r="H323" s="376"/>
      <c r="I323" s="376"/>
      <c r="J323" s="376"/>
      <c r="K323" s="376"/>
      <c r="L323" s="376"/>
      <c r="M323" s="376"/>
      <c r="N323" s="376"/>
      <c r="O323" s="376"/>
      <c r="P323" s="376"/>
      <c r="Q323" s="376"/>
      <c r="R323" s="376"/>
      <c r="S323" s="376"/>
      <c r="T323" s="376"/>
      <c r="U323" s="376"/>
      <c r="V323" s="376"/>
      <c r="W323" s="376"/>
      <c r="X323" s="376"/>
      <c r="Y323" s="376"/>
      <c r="Z323" s="376"/>
      <c r="AA323" s="376"/>
      <c r="AB323" s="376"/>
      <c r="AC323" s="376"/>
      <c r="AD323" s="376"/>
      <c r="AE323" s="376"/>
      <c r="AF323" s="376"/>
      <c r="AG323" s="376"/>
    </row>
    <row r="324" spans="1:33" ht="92.4">
      <c r="A324" s="383" t="s">
        <v>356</v>
      </c>
      <c r="B324" s="369" t="s">
        <v>975</v>
      </c>
      <c r="C324" s="369" t="s">
        <v>976</v>
      </c>
      <c r="D324" s="369" t="s">
        <v>751</v>
      </c>
      <c r="E324" s="369" t="s">
        <v>977</v>
      </c>
      <c r="F324" s="376"/>
      <c r="G324" s="376"/>
      <c r="H324" s="376"/>
      <c r="I324" s="376"/>
      <c r="J324" s="376"/>
      <c r="K324" s="376"/>
      <c r="L324" s="376"/>
      <c r="M324" s="376"/>
      <c r="N324" s="376"/>
      <c r="O324" s="376"/>
      <c r="P324" s="376"/>
      <c r="Q324" s="376"/>
      <c r="R324" s="376"/>
      <c r="S324" s="376"/>
      <c r="T324" s="376"/>
      <c r="U324" s="376"/>
      <c r="V324" s="376"/>
      <c r="W324" s="376"/>
      <c r="X324" s="376"/>
      <c r="Y324" s="376"/>
      <c r="Z324" s="376"/>
      <c r="AA324" s="376"/>
      <c r="AB324" s="376"/>
      <c r="AC324" s="376"/>
      <c r="AD324" s="376"/>
      <c r="AE324" s="376"/>
      <c r="AF324" s="376"/>
      <c r="AG324" s="376"/>
    </row>
    <row r="325" spans="1:33" s="47" customFormat="1" ht="66">
      <c r="A325" s="383" t="s">
        <v>356</v>
      </c>
      <c r="B325" s="369" t="s">
        <v>978</v>
      </c>
      <c r="C325" s="369" t="s">
        <v>358</v>
      </c>
      <c r="D325" s="369" t="s">
        <v>448</v>
      </c>
      <c r="E325" s="369" t="s">
        <v>979</v>
      </c>
      <c r="F325" s="376"/>
      <c r="G325" s="376"/>
      <c r="H325" s="376"/>
      <c r="I325" s="376"/>
      <c r="J325" s="376"/>
      <c r="K325" s="376"/>
      <c r="L325" s="376"/>
      <c r="M325" s="376"/>
      <c r="N325" s="376"/>
      <c r="O325" s="376"/>
      <c r="P325" s="376"/>
      <c r="Q325" s="376"/>
      <c r="R325" s="376"/>
      <c r="S325" s="376"/>
      <c r="T325" s="376"/>
      <c r="U325" s="376"/>
      <c r="V325" s="376"/>
      <c r="W325" s="376"/>
      <c r="X325" s="376"/>
      <c r="Y325" s="376"/>
      <c r="Z325" s="376"/>
      <c r="AA325" s="376"/>
      <c r="AB325" s="376"/>
      <c r="AC325" s="376"/>
      <c r="AD325" s="376"/>
      <c r="AE325" s="376"/>
      <c r="AF325" s="376"/>
      <c r="AG325" s="376"/>
    </row>
    <row r="326" spans="1:33" s="47" customFormat="1" ht="118.8">
      <c r="A326" s="383" t="s">
        <v>356</v>
      </c>
      <c r="B326" s="369" t="s">
        <v>980</v>
      </c>
      <c r="C326" s="369" t="s">
        <v>358</v>
      </c>
      <c r="D326" s="369" t="s">
        <v>527</v>
      </c>
      <c r="E326" s="369" t="s">
        <v>981</v>
      </c>
      <c r="F326" s="376"/>
      <c r="G326" s="376"/>
      <c r="H326" s="376"/>
      <c r="I326" s="376"/>
      <c r="J326" s="376"/>
      <c r="K326" s="376"/>
      <c r="L326" s="376"/>
      <c r="M326" s="376"/>
      <c r="N326" s="376"/>
      <c r="O326" s="376"/>
      <c r="P326" s="376"/>
      <c r="Q326" s="376"/>
      <c r="R326" s="376"/>
      <c r="S326" s="376"/>
      <c r="T326" s="376"/>
      <c r="U326" s="376"/>
      <c r="V326" s="376"/>
      <c r="W326" s="376"/>
      <c r="X326" s="376"/>
      <c r="Y326" s="376"/>
      <c r="Z326" s="376"/>
      <c r="AA326" s="376"/>
      <c r="AB326" s="376"/>
      <c r="AC326" s="376"/>
      <c r="AD326" s="376"/>
      <c r="AE326" s="376"/>
      <c r="AF326" s="376"/>
      <c r="AG326" s="376"/>
    </row>
    <row r="327" spans="1:33" s="47" customFormat="1" ht="118.8">
      <c r="A327" s="383" t="s">
        <v>356</v>
      </c>
      <c r="B327" s="369" t="s">
        <v>982</v>
      </c>
      <c r="C327" s="369" t="s">
        <v>358</v>
      </c>
      <c r="D327" s="369" t="s">
        <v>448</v>
      </c>
      <c r="E327" s="369" t="s">
        <v>983</v>
      </c>
      <c r="F327" s="376"/>
      <c r="G327" s="376"/>
      <c r="H327" s="376"/>
      <c r="I327" s="376"/>
      <c r="J327" s="376"/>
      <c r="K327" s="376"/>
      <c r="L327" s="376"/>
      <c r="M327" s="376"/>
      <c r="N327" s="376"/>
      <c r="O327" s="376"/>
      <c r="P327" s="376"/>
      <c r="Q327" s="376"/>
      <c r="R327" s="376"/>
      <c r="S327" s="376"/>
      <c r="T327" s="376"/>
      <c r="U327" s="376"/>
      <c r="V327" s="376"/>
      <c r="W327" s="376"/>
      <c r="X327" s="376"/>
      <c r="Y327" s="376"/>
      <c r="Z327" s="376"/>
      <c r="AA327" s="376"/>
      <c r="AB327" s="376"/>
      <c r="AC327" s="376"/>
      <c r="AD327" s="376"/>
      <c r="AE327" s="376"/>
      <c r="AF327" s="376"/>
      <c r="AG327" s="376"/>
    </row>
    <row r="328" spans="1:33" s="47" customFormat="1" ht="79.2">
      <c r="A328" s="383" t="s">
        <v>356</v>
      </c>
      <c r="B328" s="369" t="s">
        <v>984</v>
      </c>
      <c r="C328" s="369" t="s">
        <v>358</v>
      </c>
      <c r="D328" s="369" t="s">
        <v>751</v>
      </c>
      <c r="E328" s="369" t="s">
        <v>985</v>
      </c>
      <c r="F328" s="376"/>
      <c r="G328" s="376"/>
      <c r="H328" s="376"/>
      <c r="I328" s="376"/>
      <c r="J328" s="376"/>
      <c r="K328" s="376"/>
      <c r="L328" s="376"/>
      <c r="M328" s="376"/>
      <c r="N328" s="376"/>
      <c r="O328" s="376"/>
      <c r="P328" s="376"/>
      <c r="Q328" s="376"/>
      <c r="R328" s="376"/>
      <c r="S328" s="376"/>
      <c r="T328" s="376"/>
      <c r="U328" s="376"/>
      <c r="V328" s="376"/>
      <c r="W328" s="376"/>
      <c r="X328" s="376"/>
      <c r="Y328" s="376"/>
      <c r="Z328" s="376"/>
      <c r="AA328" s="376"/>
      <c r="AB328" s="376"/>
      <c r="AC328" s="376"/>
      <c r="AD328" s="376"/>
      <c r="AE328" s="376"/>
      <c r="AF328" s="376"/>
      <c r="AG328" s="376"/>
    </row>
    <row r="329" spans="1:33" s="46" customFormat="1" ht="184.8">
      <c r="A329" s="374" t="s">
        <v>356</v>
      </c>
      <c r="B329" s="370" t="s">
        <v>986</v>
      </c>
      <c r="C329" s="370" t="s">
        <v>986</v>
      </c>
      <c r="D329" s="370" t="s">
        <v>510</v>
      </c>
      <c r="E329" s="370" t="s">
        <v>987</v>
      </c>
      <c r="F329" s="383"/>
      <c r="G329" s="383"/>
      <c r="H329" s="383"/>
      <c r="I329" s="383"/>
      <c r="J329" s="383"/>
      <c r="K329" s="383"/>
      <c r="L329" s="383"/>
      <c r="M329" s="383"/>
      <c r="N329" s="383"/>
      <c r="O329" s="383"/>
      <c r="P329" s="383"/>
      <c r="Q329" s="383"/>
      <c r="R329" s="383"/>
      <c r="S329" s="383"/>
      <c r="T329" s="383"/>
      <c r="U329" s="383"/>
      <c r="V329" s="383"/>
      <c r="W329" s="383"/>
      <c r="X329" s="383"/>
      <c r="Y329" s="383"/>
      <c r="Z329" s="383"/>
      <c r="AA329" s="383"/>
      <c r="AB329" s="383"/>
      <c r="AC329" s="383"/>
      <c r="AD329" s="383"/>
      <c r="AE329" s="383"/>
      <c r="AF329" s="383"/>
      <c r="AG329" s="383"/>
    </row>
    <row r="330" spans="1:33" s="47" customFormat="1">
      <c r="A330" s="374" t="s">
        <v>356</v>
      </c>
      <c r="B330" s="370" t="s">
        <v>988</v>
      </c>
      <c r="C330" s="370" t="s">
        <v>988</v>
      </c>
      <c r="D330" s="370" t="s">
        <v>989</v>
      </c>
      <c r="E330" s="370"/>
      <c r="F330" s="376"/>
      <c r="G330" s="376"/>
      <c r="H330" s="376"/>
      <c r="I330" s="376"/>
      <c r="J330" s="376"/>
      <c r="K330" s="376"/>
      <c r="L330" s="376"/>
      <c r="M330" s="376"/>
      <c r="N330" s="376"/>
      <c r="O330" s="376"/>
      <c r="P330" s="376"/>
      <c r="Q330" s="376"/>
      <c r="R330" s="376"/>
      <c r="S330" s="376"/>
      <c r="T330" s="376"/>
      <c r="U330" s="376"/>
      <c r="V330" s="376"/>
      <c r="W330" s="376"/>
      <c r="X330" s="376"/>
      <c r="Y330" s="376"/>
      <c r="Z330" s="376"/>
      <c r="AA330" s="376"/>
      <c r="AB330" s="376"/>
      <c r="AC330" s="376"/>
      <c r="AD330" s="376"/>
      <c r="AE330" s="376"/>
      <c r="AF330" s="376"/>
      <c r="AG330" s="376"/>
    </row>
    <row r="331" spans="1:33" s="47" customFormat="1">
      <c r="A331" s="245" t="s">
        <v>363</v>
      </c>
      <c r="B331" s="246" t="s">
        <v>988</v>
      </c>
      <c r="C331" s="246" t="s">
        <v>990</v>
      </c>
      <c r="D331" s="246" t="s">
        <v>989</v>
      </c>
      <c r="E331" s="246"/>
      <c r="F331" s="376"/>
      <c r="G331" s="376"/>
      <c r="H331" s="376"/>
      <c r="I331" s="376"/>
      <c r="J331" s="376"/>
      <c r="K331" s="376"/>
      <c r="L331" s="376"/>
      <c r="M331" s="376"/>
      <c r="N331" s="376"/>
      <c r="O331" s="376"/>
      <c r="P331" s="376"/>
      <c r="Q331" s="376"/>
      <c r="R331" s="376"/>
      <c r="S331" s="376"/>
      <c r="T331" s="376"/>
      <c r="U331" s="376"/>
      <c r="V331" s="376"/>
      <c r="W331" s="376"/>
      <c r="X331" s="376"/>
      <c r="Y331" s="376"/>
      <c r="Z331" s="376"/>
      <c r="AA331" s="376"/>
      <c r="AB331" s="376"/>
      <c r="AC331" s="376"/>
      <c r="AD331" s="376"/>
      <c r="AE331" s="376"/>
      <c r="AF331" s="376"/>
      <c r="AG331" s="376"/>
    </row>
    <row r="332" spans="1:33" s="47" customFormat="1">
      <c r="A332" s="245" t="s">
        <v>363</v>
      </c>
      <c r="B332" s="246" t="s">
        <v>988</v>
      </c>
      <c r="C332" s="246" t="s">
        <v>991</v>
      </c>
      <c r="D332" s="246" t="s">
        <v>989</v>
      </c>
      <c r="E332" s="246"/>
      <c r="F332" s="376"/>
      <c r="G332" s="376"/>
      <c r="H332" s="376"/>
      <c r="I332" s="376"/>
      <c r="J332" s="376"/>
      <c r="K332" s="376"/>
      <c r="L332" s="376"/>
      <c r="M332" s="376"/>
      <c r="N332" s="376"/>
      <c r="O332" s="376"/>
      <c r="P332" s="376"/>
      <c r="Q332" s="376"/>
      <c r="R332" s="376"/>
      <c r="S332" s="376"/>
      <c r="T332" s="376"/>
      <c r="U332" s="376"/>
      <c r="V332" s="376"/>
      <c r="W332" s="376"/>
      <c r="X332" s="376"/>
      <c r="Y332" s="376"/>
      <c r="Z332" s="376"/>
      <c r="AA332" s="376"/>
      <c r="AB332" s="376"/>
      <c r="AC332" s="376"/>
      <c r="AD332" s="376"/>
      <c r="AE332" s="376"/>
      <c r="AF332" s="376"/>
      <c r="AG332" s="376"/>
    </row>
    <row r="333" spans="1:33" s="47" customFormat="1">
      <c r="A333" s="245" t="s">
        <v>363</v>
      </c>
      <c r="B333" s="246" t="s">
        <v>988</v>
      </c>
      <c r="C333" s="246" t="s">
        <v>992</v>
      </c>
      <c r="D333" s="246" t="s">
        <v>989</v>
      </c>
      <c r="E333" s="246"/>
      <c r="F333" s="376"/>
      <c r="G333" s="376"/>
      <c r="H333" s="376"/>
      <c r="I333" s="376"/>
      <c r="J333" s="376"/>
      <c r="K333" s="376"/>
      <c r="L333" s="376"/>
      <c r="M333" s="376"/>
      <c r="N333" s="376"/>
      <c r="O333" s="376"/>
      <c r="P333" s="376"/>
      <c r="Q333" s="376"/>
      <c r="R333" s="376"/>
      <c r="S333" s="376"/>
      <c r="T333" s="376"/>
      <c r="U333" s="376"/>
      <c r="V333" s="376"/>
      <c r="W333" s="376"/>
      <c r="X333" s="376"/>
      <c r="Y333" s="376"/>
      <c r="Z333" s="376"/>
      <c r="AA333" s="376"/>
      <c r="AB333" s="376"/>
      <c r="AC333" s="376"/>
      <c r="AD333" s="376"/>
      <c r="AE333" s="376"/>
      <c r="AF333" s="376"/>
      <c r="AG333" s="376"/>
    </row>
    <row r="334" spans="1:33" s="47" customFormat="1">
      <c r="A334" s="245" t="s">
        <v>363</v>
      </c>
      <c r="B334" s="246" t="s">
        <v>988</v>
      </c>
      <c r="C334" s="246" t="s">
        <v>993</v>
      </c>
      <c r="D334" s="246" t="s">
        <v>989</v>
      </c>
      <c r="E334" s="246"/>
      <c r="F334" s="376"/>
      <c r="G334" s="376"/>
      <c r="H334" s="376"/>
      <c r="I334" s="376"/>
      <c r="J334" s="376"/>
      <c r="K334" s="376"/>
      <c r="L334" s="376"/>
      <c r="M334" s="376"/>
      <c r="N334" s="376"/>
      <c r="O334" s="376"/>
      <c r="P334" s="376"/>
      <c r="Q334" s="376"/>
      <c r="R334" s="376"/>
      <c r="S334" s="376"/>
      <c r="T334" s="376"/>
      <c r="U334" s="376"/>
      <c r="V334" s="376"/>
      <c r="W334" s="376"/>
      <c r="X334" s="376"/>
      <c r="Y334" s="376"/>
      <c r="Z334" s="376"/>
      <c r="AA334" s="376"/>
      <c r="AB334" s="376"/>
      <c r="AC334" s="376"/>
      <c r="AD334" s="376"/>
      <c r="AE334" s="376"/>
      <c r="AF334" s="376"/>
      <c r="AG334" s="376"/>
    </row>
    <row r="335" spans="1:33" s="47" customFormat="1">
      <c r="A335" s="245" t="s">
        <v>363</v>
      </c>
      <c r="B335" s="246" t="s">
        <v>988</v>
      </c>
      <c r="C335" s="246" t="s">
        <v>994</v>
      </c>
      <c r="D335" s="246" t="s">
        <v>989</v>
      </c>
      <c r="E335" s="246"/>
      <c r="F335" s="376"/>
      <c r="G335" s="376"/>
      <c r="H335" s="376"/>
      <c r="I335" s="376"/>
      <c r="J335" s="376"/>
      <c r="K335" s="376"/>
      <c r="L335" s="376"/>
      <c r="M335" s="376"/>
      <c r="N335" s="376"/>
      <c r="O335" s="376"/>
      <c r="P335" s="376"/>
      <c r="Q335" s="376"/>
      <c r="R335" s="376"/>
      <c r="S335" s="376"/>
      <c r="T335" s="376"/>
      <c r="U335" s="376"/>
      <c r="V335" s="376"/>
      <c r="W335" s="376"/>
      <c r="X335" s="376"/>
      <c r="Y335" s="376"/>
      <c r="Z335" s="376"/>
      <c r="AA335" s="376"/>
      <c r="AB335" s="376"/>
      <c r="AC335" s="376"/>
      <c r="AD335" s="376"/>
      <c r="AE335" s="376"/>
      <c r="AF335" s="376"/>
      <c r="AG335" s="376"/>
    </row>
    <row r="336" spans="1:33" s="47" customFormat="1">
      <c r="A336" s="245" t="s">
        <v>363</v>
      </c>
      <c r="B336" s="246" t="s">
        <v>988</v>
      </c>
      <c r="C336" s="246" t="s">
        <v>995</v>
      </c>
      <c r="D336" s="246" t="s">
        <v>989</v>
      </c>
      <c r="E336" s="246"/>
      <c r="F336" s="376"/>
      <c r="G336" s="376"/>
      <c r="H336" s="376"/>
      <c r="I336" s="376"/>
      <c r="J336" s="376"/>
      <c r="K336" s="376"/>
      <c r="L336" s="376"/>
      <c r="M336" s="376"/>
      <c r="N336" s="376"/>
      <c r="O336" s="376"/>
      <c r="P336" s="376"/>
      <c r="Q336" s="376"/>
      <c r="R336" s="376"/>
      <c r="S336" s="376"/>
      <c r="T336" s="376"/>
      <c r="U336" s="376"/>
      <c r="V336" s="376"/>
      <c r="W336" s="376"/>
      <c r="X336" s="376"/>
      <c r="Y336" s="376"/>
      <c r="Z336" s="376"/>
      <c r="AA336" s="376"/>
      <c r="AB336" s="376"/>
      <c r="AC336" s="376"/>
      <c r="AD336" s="376"/>
      <c r="AE336" s="376"/>
      <c r="AF336" s="376"/>
      <c r="AG336" s="376"/>
    </row>
    <row r="337" spans="1:33" s="47" customFormat="1">
      <c r="A337" s="374" t="s">
        <v>356</v>
      </c>
      <c r="B337" s="370" t="s">
        <v>996</v>
      </c>
      <c r="C337" s="370" t="s">
        <v>996</v>
      </c>
      <c r="D337" s="370" t="s">
        <v>361</v>
      </c>
      <c r="E337" s="370"/>
      <c r="F337" s="376"/>
      <c r="G337" s="376"/>
      <c r="H337" s="376"/>
      <c r="I337" s="376"/>
      <c r="J337" s="376"/>
      <c r="K337" s="376"/>
      <c r="L337" s="376"/>
      <c r="M337" s="376"/>
      <c r="N337" s="376"/>
      <c r="O337" s="376"/>
      <c r="P337" s="376"/>
      <c r="Q337" s="376"/>
      <c r="R337" s="376"/>
      <c r="S337" s="376"/>
      <c r="T337" s="376"/>
      <c r="U337" s="376"/>
      <c r="V337" s="376"/>
      <c r="W337" s="376"/>
      <c r="X337" s="376"/>
      <c r="Y337" s="376"/>
      <c r="Z337" s="376"/>
      <c r="AA337" s="376"/>
      <c r="AB337" s="376"/>
      <c r="AC337" s="376"/>
      <c r="AD337" s="376"/>
      <c r="AE337" s="376"/>
      <c r="AF337" s="376"/>
      <c r="AG337" s="376"/>
    </row>
    <row r="338" spans="1:33" s="47" customFormat="1">
      <c r="A338" s="245" t="s">
        <v>363</v>
      </c>
      <c r="B338" s="246" t="s">
        <v>996</v>
      </c>
      <c r="C338" s="246" t="s">
        <v>997</v>
      </c>
      <c r="D338" s="246" t="s">
        <v>361</v>
      </c>
      <c r="E338" s="246"/>
      <c r="F338" s="376"/>
      <c r="G338" s="376"/>
      <c r="H338" s="376"/>
      <c r="I338" s="376"/>
      <c r="J338" s="376"/>
      <c r="K338" s="376"/>
      <c r="L338" s="376"/>
      <c r="M338" s="376"/>
      <c r="N338" s="376"/>
      <c r="O338" s="376"/>
      <c r="P338" s="376"/>
      <c r="Q338" s="376"/>
      <c r="R338" s="376"/>
      <c r="S338" s="376"/>
      <c r="T338" s="376"/>
      <c r="U338" s="376"/>
      <c r="V338" s="376"/>
      <c r="W338" s="376"/>
      <c r="X338" s="376"/>
      <c r="Y338" s="376"/>
      <c r="Z338" s="376"/>
      <c r="AA338" s="376"/>
      <c r="AB338" s="376"/>
      <c r="AC338" s="376"/>
      <c r="AD338" s="376"/>
      <c r="AE338" s="376"/>
      <c r="AF338" s="376"/>
      <c r="AG338" s="376"/>
    </row>
    <row r="339" spans="1:33" s="47" customFormat="1">
      <c r="A339" s="245" t="s">
        <v>363</v>
      </c>
      <c r="B339" s="246" t="s">
        <v>996</v>
      </c>
      <c r="C339" s="246" t="s">
        <v>998</v>
      </c>
      <c r="D339" s="246" t="s">
        <v>361</v>
      </c>
      <c r="E339" s="246"/>
      <c r="F339" s="376"/>
      <c r="G339" s="376"/>
      <c r="H339" s="376"/>
      <c r="I339" s="376"/>
      <c r="J339" s="376"/>
      <c r="K339" s="376"/>
      <c r="L339" s="376"/>
      <c r="M339" s="376"/>
      <c r="N339" s="376"/>
      <c r="O339" s="376"/>
      <c r="P339" s="376"/>
      <c r="Q339" s="376"/>
      <c r="R339" s="376"/>
      <c r="S339" s="376"/>
      <c r="T339" s="376"/>
      <c r="U339" s="376"/>
      <c r="V339" s="376"/>
      <c r="W339" s="376"/>
      <c r="X339" s="376"/>
      <c r="Y339" s="376"/>
      <c r="Z339" s="376"/>
      <c r="AA339" s="376"/>
      <c r="AB339" s="376"/>
      <c r="AC339" s="376"/>
      <c r="AD339" s="376"/>
      <c r="AE339" s="376"/>
      <c r="AF339" s="376"/>
      <c r="AG339" s="376"/>
    </row>
    <row r="340" spans="1:33" s="46" customFormat="1">
      <c r="A340" s="245" t="s">
        <v>363</v>
      </c>
      <c r="B340" s="246" t="s">
        <v>996</v>
      </c>
      <c r="C340" s="246" t="s">
        <v>999</v>
      </c>
      <c r="D340" s="246" t="s">
        <v>361</v>
      </c>
      <c r="E340" s="246"/>
      <c r="F340" s="383"/>
      <c r="G340" s="383"/>
      <c r="H340" s="383"/>
      <c r="I340" s="383"/>
      <c r="J340" s="383"/>
      <c r="K340" s="383"/>
      <c r="L340" s="383"/>
      <c r="M340" s="383"/>
      <c r="N340" s="383"/>
      <c r="O340" s="383"/>
      <c r="P340" s="383"/>
      <c r="Q340" s="383"/>
      <c r="R340" s="383"/>
      <c r="S340" s="383"/>
      <c r="T340" s="383"/>
      <c r="U340" s="383"/>
      <c r="V340" s="383"/>
      <c r="W340" s="383"/>
      <c r="X340" s="383"/>
      <c r="Y340" s="383"/>
      <c r="Z340" s="383"/>
      <c r="AA340" s="383"/>
      <c r="AB340" s="383"/>
      <c r="AC340" s="383"/>
      <c r="AD340" s="383"/>
      <c r="AE340" s="383"/>
      <c r="AF340" s="383"/>
      <c r="AG340" s="383"/>
    </row>
    <row r="341" spans="1:33" s="46" customFormat="1">
      <c r="A341" s="245" t="s">
        <v>363</v>
      </c>
      <c r="B341" s="246" t="s">
        <v>996</v>
      </c>
      <c r="C341" s="246" t="s">
        <v>1000</v>
      </c>
      <c r="D341" s="246" t="s">
        <v>361</v>
      </c>
      <c r="E341" s="246"/>
      <c r="F341" s="383"/>
      <c r="G341" s="383"/>
      <c r="H341" s="383"/>
      <c r="I341" s="383"/>
      <c r="J341" s="383"/>
      <c r="K341" s="383"/>
      <c r="L341" s="383"/>
      <c r="M341" s="383"/>
      <c r="N341" s="383"/>
      <c r="O341" s="383"/>
      <c r="P341" s="383"/>
      <c r="Q341" s="383"/>
      <c r="R341" s="383"/>
      <c r="S341" s="383"/>
      <c r="T341" s="383"/>
      <c r="U341" s="383"/>
      <c r="V341" s="383"/>
      <c r="W341" s="383"/>
      <c r="X341" s="383"/>
      <c r="Y341" s="383"/>
      <c r="Z341" s="383"/>
      <c r="AA341" s="383"/>
      <c r="AB341" s="383"/>
      <c r="AC341" s="383"/>
      <c r="AD341" s="383"/>
      <c r="AE341" s="383"/>
      <c r="AF341" s="383"/>
      <c r="AG341" s="383"/>
    </row>
    <row r="342" spans="1:33" s="46" customFormat="1">
      <c r="A342" s="245" t="s">
        <v>363</v>
      </c>
      <c r="B342" s="246" t="s">
        <v>996</v>
      </c>
      <c r="C342" s="246" t="s">
        <v>1001</v>
      </c>
      <c r="D342" s="246" t="s">
        <v>361</v>
      </c>
      <c r="E342" s="246"/>
      <c r="F342" s="383"/>
      <c r="G342" s="383"/>
      <c r="H342" s="383"/>
      <c r="I342" s="383"/>
      <c r="J342" s="383"/>
      <c r="K342" s="383"/>
      <c r="L342" s="383"/>
      <c r="M342" s="383"/>
      <c r="N342" s="383"/>
      <c r="O342" s="383"/>
      <c r="P342" s="383"/>
      <c r="Q342" s="383"/>
      <c r="R342" s="383"/>
      <c r="S342" s="383"/>
      <c r="T342" s="383"/>
      <c r="U342" s="383"/>
      <c r="V342" s="383"/>
      <c r="W342" s="383"/>
      <c r="X342" s="383"/>
      <c r="Y342" s="383"/>
      <c r="Z342" s="383"/>
      <c r="AA342" s="383"/>
      <c r="AB342" s="383"/>
      <c r="AC342" s="383"/>
      <c r="AD342" s="383"/>
      <c r="AE342" s="383"/>
      <c r="AF342" s="383"/>
      <c r="AG342" s="383"/>
    </row>
    <row r="343" spans="1:33" s="46" customFormat="1">
      <c r="A343" s="245" t="s">
        <v>363</v>
      </c>
      <c r="B343" s="246" t="s">
        <v>996</v>
      </c>
      <c r="C343" s="246" t="s">
        <v>1002</v>
      </c>
      <c r="D343" s="246" t="s">
        <v>361</v>
      </c>
      <c r="E343" s="246"/>
      <c r="F343" s="383"/>
      <c r="G343" s="383"/>
      <c r="H343" s="383"/>
      <c r="I343" s="383"/>
      <c r="J343" s="383"/>
      <c r="K343" s="383"/>
      <c r="L343" s="383"/>
      <c r="M343" s="383"/>
      <c r="N343" s="383"/>
      <c r="O343" s="383"/>
      <c r="P343" s="383"/>
      <c r="Q343" s="383"/>
      <c r="R343" s="383"/>
      <c r="S343" s="383"/>
      <c r="T343" s="383"/>
      <c r="U343" s="383"/>
      <c r="V343" s="383"/>
      <c r="W343" s="383"/>
      <c r="X343" s="383"/>
      <c r="Y343" s="383"/>
      <c r="Z343" s="383"/>
      <c r="AA343" s="383"/>
      <c r="AB343" s="383"/>
      <c r="AC343" s="383"/>
      <c r="AD343" s="383"/>
      <c r="AE343" s="383"/>
      <c r="AF343" s="383"/>
      <c r="AG343" s="383"/>
    </row>
    <row r="344" spans="1:33" s="46" customFormat="1">
      <c r="A344" s="245" t="s">
        <v>363</v>
      </c>
      <c r="B344" s="246" t="s">
        <v>996</v>
      </c>
      <c r="C344" s="246" t="s">
        <v>1003</v>
      </c>
      <c r="D344" s="246" t="s">
        <v>361</v>
      </c>
      <c r="E344" s="246"/>
      <c r="F344" s="383"/>
      <c r="G344" s="383"/>
      <c r="H344" s="383"/>
      <c r="I344" s="383"/>
      <c r="J344" s="383"/>
      <c r="K344" s="383"/>
      <c r="L344" s="383"/>
      <c r="M344" s="383"/>
      <c r="N344" s="383"/>
      <c r="O344" s="383"/>
      <c r="P344" s="383"/>
      <c r="Q344" s="383"/>
      <c r="R344" s="383"/>
      <c r="S344" s="383"/>
      <c r="T344" s="383"/>
      <c r="U344" s="383"/>
      <c r="V344" s="383"/>
      <c r="W344" s="383"/>
      <c r="X344" s="383"/>
      <c r="Y344" s="383"/>
      <c r="Z344" s="383"/>
      <c r="AA344" s="383"/>
      <c r="AB344" s="383"/>
      <c r="AC344" s="383"/>
      <c r="AD344" s="383"/>
      <c r="AE344" s="383"/>
      <c r="AF344" s="383"/>
      <c r="AG344" s="383"/>
    </row>
    <row r="345" spans="1:33" s="46" customFormat="1">
      <c r="A345" s="245" t="s">
        <v>363</v>
      </c>
      <c r="B345" s="246" t="s">
        <v>996</v>
      </c>
      <c r="C345" s="246" t="s">
        <v>1004</v>
      </c>
      <c r="D345" s="246" t="s">
        <v>361</v>
      </c>
      <c r="E345" s="246" t="s">
        <v>1005</v>
      </c>
      <c r="F345" s="383"/>
      <c r="G345" s="383"/>
      <c r="H345" s="383"/>
      <c r="I345" s="383"/>
      <c r="J345" s="383"/>
      <c r="K345" s="383"/>
      <c r="L345" s="383"/>
      <c r="M345" s="383"/>
      <c r="N345" s="383"/>
      <c r="O345" s="383"/>
      <c r="P345" s="383"/>
      <c r="Q345" s="383"/>
      <c r="R345" s="383"/>
      <c r="S345" s="383"/>
      <c r="T345" s="383"/>
      <c r="U345" s="383"/>
      <c r="V345" s="383"/>
      <c r="W345" s="383"/>
      <c r="X345" s="383"/>
      <c r="Y345" s="383"/>
      <c r="Z345" s="383"/>
      <c r="AA345" s="383"/>
      <c r="AB345" s="383"/>
      <c r="AC345" s="383"/>
      <c r="AD345" s="383"/>
      <c r="AE345" s="383"/>
      <c r="AF345" s="383"/>
      <c r="AG345" s="383"/>
    </row>
    <row r="346" spans="1:33" s="46" customFormat="1">
      <c r="A346" s="245" t="s">
        <v>363</v>
      </c>
      <c r="B346" s="246" t="s">
        <v>996</v>
      </c>
      <c r="C346" s="246" t="s">
        <v>1006</v>
      </c>
      <c r="D346" s="246" t="s">
        <v>361</v>
      </c>
      <c r="E346" s="246"/>
      <c r="F346" s="383"/>
      <c r="G346" s="383"/>
      <c r="H346" s="383"/>
      <c r="I346" s="383"/>
      <c r="J346" s="383"/>
      <c r="K346" s="383"/>
      <c r="L346" s="383"/>
      <c r="M346" s="383"/>
      <c r="N346" s="383"/>
      <c r="O346" s="383"/>
      <c r="P346" s="383"/>
      <c r="Q346" s="383"/>
      <c r="R346" s="383"/>
      <c r="S346" s="383"/>
      <c r="T346" s="383"/>
      <c r="U346" s="383"/>
      <c r="V346" s="383"/>
      <c r="W346" s="383"/>
      <c r="X346" s="383"/>
      <c r="Y346" s="383"/>
      <c r="Z346" s="383"/>
      <c r="AA346" s="383"/>
      <c r="AB346" s="383"/>
      <c r="AC346" s="383"/>
      <c r="AD346" s="383"/>
      <c r="AE346" s="383"/>
      <c r="AF346" s="383"/>
      <c r="AG346" s="383"/>
    </row>
    <row r="347" spans="1:33" s="46" customFormat="1">
      <c r="A347" s="245" t="s">
        <v>363</v>
      </c>
      <c r="B347" s="246" t="s">
        <v>996</v>
      </c>
      <c r="C347" s="246" t="s">
        <v>1007</v>
      </c>
      <c r="D347" s="246" t="s">
        <v>361</v>
      </c>
      <c r="E347" s="246"/>
      <c r="F347" s="383"/>
      <c r="G347" s="383"/>
      <c r="H347" s="383"/>
      <c r="I347" s="383"/>
      <c r="J347" s="383"/>
      <c r="K347" s="383"/>
      <c r="L347" s="383"/>
      <c r="M347" s="383"/>
      <c r="N347" s="383"/>
      <c r="O347" s="383"/>
      <c r="P347" s="383"/>
      <c r="Q347" s="383"/>
      <c r="R347" s="383"/>
      <c r="S347" s="383"/>
      <c r="T347" s="383"/>
      <c r="U347" s="383"/>
      <c r="V347" s="383"/>
      <c r="W347" s="383"/>
      <c r="X347" s="383"/>
      <c r="Y347" s="383"/>
      <c r="Z347" s="383"/>
      <c r="AA347" s="383"/>
      <c r="AB347" s="383"/>
      <c r="AC347" s="383"/>
      <c r="AD347" s="383"/>
      <c r="AE347" s="383"/>
      <c r="AF347" s="383"/>
      <c r="AG347" s="383"/>
    </row>
    <row r="348" spans="1:33" s="46" customFormat="1">
      <c r="A348" s="245" t="s">
        <v>363</v>
      </c>
      <c r="B348" s="246" t="s">
        <v>996</v>
      </c>
      <c r="C348" s="246" t="s">
        <v>1008</v>
      </c>
      <c r="D348" s="246" t="s">
        <v>361</v>
      </c>
      <c r="E348" s="246"/>
      <c r="F348" s="383"/>
      <c r="G348" s="383"/>
      <c r="H348" s="383"/>
      <c r="I348" s="383"/>
      <c r="J348" s="383"/>
      <c r="K348" s="383"/>
      <c r="L348" s="383"/>
      <c r="M348" s="383"/>
      <c r="N348" s="383"/>
      <c r="O348" s="383"/>
      <c r="P348" s="383"/>
      <c r="Q348" s="383"/>
      <c r="R348" s="383"/>
      <c r="S348" s="383"/>
      <c r="T348" s="383"/>
      <c r="U348" s="383"/>
      <c r="V348" s="383"/>
      <c r="W348" s="383"/>
      <c r="X348" s="383"/>
      <c r="Y348" s="383"/>
      <c r="Z348" s="383"/>
      <c r="AA348" s="383"/>
      <c r="AB348" s="383"/>
      <c r="AC348" s="383"/>
      <c r="AD348" s="383"/>
      <c r="AE348" s="383"/>
      <c r="AF348" s="383"/>
      <c r="AG348" s="383"/>
    </row>
    <row r="349" spans="1:33" s="46" customFormat="1">
      <c r="A349" s="245" t="s">
        <v>363</v>
      </c>
      <c r="B349" s="246" t="s">
        <v>996</v>
      </c>
      <c r="C349" s="246" t="s">
        <v>1009</v>
      </c>
      <c r="D349" s="246" t="s">
        <v>361</v>
      </c>
      <c r="E349" s="246"/>
      <c r="F349" s="383"/>
      <c r="G349" s="383"/>
      <c r="H349" s="383"/>
      <c r="I349" s="383"/>
      <c r="J349" s="383"/>
      <c r="K349" s="383"/>
      <c r="L349" s="383"/>
      <c r="M349" s="383"/>
      <c r="N349" s="383"/>
      <c r="O349" s="383"/>
      <c r="P349" s="383"/>
      <c r="Q349" s="383"/>
      <c r="R349" s="383"/>
      <c r="S349" s="383"/>
      <c r="T349" s="383"/>
      <c r="U349" s="383"/>
      <c r="V349" s="383"/>
      <c r="W349" s="383"/>
      <c r="X349" s="383"/>
      <c r="Y349" s="383"/>
      <c r="Z349" s="383"/>
      <c r="AA349" s="383"/>
      <c r="AB349" s="383"/>
      <c r="AC349" s="383"/>
      <c r="AD349" s="383"/>
      <c r="AE349" s="383"/>
      <c r="AF349" s="383"/>
      <c r="AG349" s="383"/>
    </row>
    <row r="350" spans="1:33" s="46" customFormat="1">
      <c r="A350" s="245" t="s">
        <v>363</v>
      </c>
      <c r="B350" s="246" t="s">
        <v>996</v>
      </c>
      <c r="C350" s="246" t="s">
        <v>1010</v>
      </c>
      <c r="D350" s="246" t="s">
        <v>361</v>
      </c>
      <c r="E350" s="246"/>
      <c r="F350" s="383"/>
      <c r="G350" s="383"/>
      <c r="H350" s="383"/>
      <c r="I350" s="383"/>
      <c r="J350" s="383"/>
      <c r="K350" s="383"/>
      <c r="L350" s="383"/>
      <c r="M350" s="383"/>
      <c r="N350" s="383"/>
      <c r="O350" s="383"/>
      <c r="P350" s="383"/>
      <c r="Q350" s="383"/>
      <c r="R350" s="383"/>
      <c r="S350" s="383"/>
      <c r="T350" s="383"/>
      <c r="U350" s="383"/>
      <c r="V350" s="383"/>
      <c r="W350" s="383"/>
      <c r="X350" s="383"/>
      <c r="Y350" s="383"/>
      <c r="Z350" s="383"/>
      <c r="AA350" s="383"/>
      <c r="AB350" s="383"/>
      <c r="AC350" s="383"/>
      <c r="AD350" s="383"/>
      <c r="AE350" s="383"/>
      <c r="AF350" s="383"/>
      <c r="AG350" s="383"/>
    </row>
    <row r="351" spans="1:33" s="46" customFormat="1">
      <c r="A351" s="245" t="s">
        <v>363</v>
      </c>
      <c r="B351" s="246" t="s">
        <v>996</v>
      </c>
      <c r="C351" s="246" t="s">
        <v>1011</v>
      </c>
      <c r="D351" s="246" t="s">
        <v>361</v>
      </c>
      <c r="E351" s="246"/>
      <c r="F351" s="383"/>
      <c r="G351" s="383"/>
      <c r="H351" s="383"/>
      <c r="I351" s="383"/>
      <c r="J351" s="383"/>
      <c r="K351" s="383"/>
      <c r="L351" s="383"/>
      <c r="M351" s="383"/>
      <c r="N351" s="383"/>
      <c r="O351" s="383"/>
      <c r="P351" s="383"/>
      <c r="Q351" s="383"/>
      <c r="R351" s="383"/>
      <c r="S351" s="383"/>
      <c r="T351" s="383"/>
      <c r="U351" s="383"/>
      <c r="V351" s="383"/>
      <c r="W351" s="383"/>
      <c r="X351" s="383"/>
      <c r="Y351" s="383"/>
      <c r="Z351" s="383"/>
      <c r="AA351" s="383"/>
      <c r="AB351" s="383"/>
      <c r="AC351" s="383"/>
      <c r="AD351" s="383"/>
      <c r="AE351" s="383"/>
      <c r="AF351" s="383"/>
      <c r="AG351" s="383"/>
    </row>
    <row r="352" spans="1:33" s="46" customFormat="1">
      <c r="A352" s="245" t="s">
        <v>363</v>
      </c>
      <c r="B352" s="246" t="s">
        <v>996</v>
      </c>
      <c r="C352" s="246" t="s">
        <v>1012</v>
      </c>
      <c r="D352" s="246" t="s">
        <v>361</v>
      </c>
      <c r="E352" s="246"/>
      <c r="F352" s="383"/>
      <c r="G352" s="383"/>
      <c r="H352" s="383"/>
      <c r="I352" s="383"/>
      <c r="J352" s="383"/>
      <c r="K352" s="383"/>
      <c r="L352" s="383"/>
      <c r="M352" s="383"/>
      <c r="N352" s="383"/>
      <c r="O352" s="383"/>
      <c r="P352" s="383"/>
      <c r="Q352" s="383"/>
      <c r="R352" s="383"/>
      <c r="S352" s="383"/>
      <c r="T352" s="383"/>
      <c r="U352" s="383"/>
      <c r="V352" s="383"/>
      <c r="W352" s="383"/>
      <c r="X352" s="383"/>
      <c r="Y352" s="383"/>
      <c r="Z352" s="383"/>
      <c r="AA352" s="383"/>
      <c r="AB352" s="383"/>
      <c r="AC352" s="383"/>
      <c r="AD352" s="383"/>
      <c r="AE352" s="383"/>
      <c r="AF352" s="383"/>
      <c r="AG352" s="383"/>
    </row>
    <row r="353" spans="1:33" s="46" customFormat="1">
      <c r="A353" s="245" t="s">
        <v>363</v>
      </c>
      <c r="B353" s="246" t="s">
        <v>996</v>
      </c>
      <c r="C353" s="246" t="s">
        <v>1013</v>
      </c>
      <c r="D353" s="246" t="s">
        <v>361</v>
      </c>
      <c r="E353" s="246"/>
      <c r="F353" s="383"/>
      <c r="G353" s="383"/>
      <c r="H353" s="383"/>
      <c r="I353" s="383"/>
      <c r="J353" s="383"/>
      <c r="K353" s="383"/>
      <c r="L353" s="383"/>
      <c r="M353" s="383"/>
      <c r="N353" s="383"/>
      <c r="O353" s="383"/>
      <c r="P353" s="383"/>
      <c r="Q353" s="383"/>
      <c r="R353" s="383"/>
      <c r="S353" s="383"/>
      <c r="T353" s="383"/>
      <c r="U353" s="383"/>
      <c r="V353" s="383"/>
      <c r="W353" s="383"/>
      <c r="X353" s="383"/>
      <c r="Y353" s="383"/>
      <c r="Z353" s="383"/>
      <c r="AA353" s="383"/>
      <c r="AB353" s="383"/>
      <c r="AC353" s="383"/>
      <c r="AD353" s="383"/>
      <c r="AE353" s="383"/>
      <c r="AF353" s="383"/>
      <c r="AG353" s="383"/>
    </row>
    <row r="354" spans="1:33" s="46" customFormat="1">
      <c r="A354" s="245" t="s">
        <v>363</v>
      </c>
      <c r="B354" s="246" t="s">
        <v>996</v>
      </c>
      <c r="C354" s="246" t="s">
        <v>1014</v>
      </c>
      <c r="D354" s="246" t="s">
        <v>361</v>
      </c>
      <c r="E354" s="246"/>
      <c r="F354" s="383"/>
      <c r="G354" s="383"/>
      <c r="H354" s="383"/>
      <c r="I354" s="383"/>
      <c r="J354" s="383"/>
      <c r="K354" s="383"/>
      <c r="L354" s="383"/>
      <c r="M354" s="383"/>
      <c r="N354" s="383"/>
      <c r="O354" s="383"/>
      <c r="P354" s="383"/>
      <c r="Q354" s="383"/>
      <c r="R354" s="383"/>
      <c r="S354" s="383"/>
      <c r="T354" s="383"/>
      <c r="U354" s="383"/>
      <c r="V354" s="383"/>
      <c r="W354" s="383"/>
      <c r="X354" s="383"/>
      <c r="Y354" s="383"/>
      <c r="Z354" s="383"/>
      <c r="AA354" s="383"/>
      <c r="AB354" s="383"/>
      <c r="AC354" s="383"/>
      <c r="AD354" s="383"/>
      <c r="AE354" s="383"/>
      <c r="AF354" s="383"/>
      <c r="AG354" s="383"/>
    </row>
    <row r="355" spans="1:33" s="46" customFormat="1">
      <c r="A355" s="245" t="s">
        <v>363</v>
      </c>
      <c r="B355" s="246" t="s">
        <v>996</v>
      </c>
      <c r="C355" s="246" t="s">
        <v>1015</v>
      </c>
      <c r="D355" s="246" t="s">
        <v>361</v>
      </c>
      <c r="E355" s="246"/>
      <c r="F355" s="383"/>
      <c r="G355" s="383"/>
      <c r="H355" s="383"/>
      <c r="I355" s="383"/>
      <c r="J355" s="383"/>
      <c r="K355" s="383"/>
      <c r="L355" s="383"/>
      <c r="M355" s="383"/>
      <c r="N355" s="383"/>
      <c r="O355" s="383"/>
      <c r="P355" s="383"/>
      <c r="Q355" s="383"/>
      <c r="R355" s="383"/>
      <c r="S355" s="383"/>
      <c r="T355" s="383"/>
      <c r="U355" s="383"/>
      <c r="V355" s="383"/>
      <c r="W355" s="383"/>
      <c r="X355" s="383"/>
      <c r="Y355" s="383"/>
      <c r="Z355" s="383"/>
      <c r="AA355" s="383"/>
      <c r="AB355" s="383"/>
      <c r="AC355" s="383"/>
      <c r="AD355" s="383"/>
      <c r="AE355" s="383"/>
      <c r="AF355" s="383"/>
      <c r="AG355" s="383"/>
    </row>
    <row r="356" spans="1:33" s="47" customFormat="1">
      <c r="A356" s="245" t="s">
        <v>363</v>
      </c>
      <c r="B356" s="246" t="s">
        <v>996</v>
      </c>
      <c r="C356" s="246" t="s">
        <v>1016</v>
      </c>
      <c r="D356" s="246" t="s">
        <v>361</v>
      </c>
      <c r="E356" s="246" t="s">
        <v>1017</v>
      </c>
      <c r="F356" s="376"/>
      <c r="G356" s="376"/>
      <c r="H356" s="376"/>
      <c r="I356" s="376"/>
      <c r="J356" s="376"/>
      <c r="K356" s="376"/>
      <c r="L356" s="376"/>
      <c r="M356" s="376"/>
      <c r="N356" s="376"/>
      <c r="O356" s="376"/>
      <c r="P356" s="376"/>
      <c r="Q356" s="376"/>
      <c r="R356" s="376"/>
      <c r="S356" s="376"/>
      <c r="T356" s="376"/>
      <c r="U356" s="376"/>
      <c r="V356" s="376"/>
      <c r="W356" s="376"/>
      <c r="X356" s="376"/>
      <c r="Y356" s="376"/>
      <c r="Z356" s="376"/>
      <c r="AA356" s="376"/>
      <c r="AB356" s="376"/>
      <c r="AC356" s="376"/>
      <c r="AD356" s="376"/>
      <c r="AE356" s="376"/>
      <c r="AF356" s="376"/>
      <c r="AG356" s="376"/>
    </row>
    <row r="357" spans="1:33" s="47" customFormat="1">
      <c r="A357" s="245" t="s">
        <v>363</v>
      </c>
      <c r="B357" s="246" t="s">
        <v>996</v>
      </c>
      <c r="C357" s="246" t="s">
        <v>1018</v>
      </c>
      <c r="D357" s="246" t="s">
        <v>361</v>
      </c>
      <c r="E357" s="246"/>
      <c r="F357" s="376"/>
      <c r="G357" s="376"/>
      <c r="H357" s="376"/>
      <c r="I357" s="376"/>
      <c r="J357" s="376"/>
      <c r="K357" s="376"/>
      <c r="L357" s="376"/>
      <c r="M357" s="376"/>
      <c r="N357" s="376"/>
      <c r="O357" s="376"/>
      <c r="P357" s="376"/>
      <c r="Q357" s="376"/>
      <c r="R357" s="376"/>
      <c r="S357" s="376"/>
      <c r="T357" s="376"/>
      <c r="U357" s="376"/>
      <c r="V357" s="376"/>
      <c r="W357" s="376"/>
      <c r="X357" s="376"/>
      <c r="Y357" s="376"/>
      <c r="Z357" s="376"/>
      <c r="AA357" s="376"/>
      <c r="AB357" s="376"/>
      <c r="AC357" s="376"/>
      <c r="AD357" s="376"/>
      <c r="AE357" s="376"/>
      <c r="AF357" s="376"/>
      <c r="AG357" s="376"/>
    </row>
    <row r="358" spans="1:33" s="47" customFormat="1">
      <c r="A358" s="245" t="s">
        <v>363</v>
      </c>
      <c r="B358" s="246" t="s">
        <v>996</v>
      </c>
      <c r="C358" s="246" t="s">
        <v>1019</v>
      </c>
      <c r="D358" s="246" t="s">
        <v>361</v>
      </c>
      <c r="E358" s="246"/>
      <c r="F358" s="376"/>
      <c r="G358" s="376"/>
      <c r="H358" s="376"/>
      <c r="I358" s="376"/>
      <c r="J358" s="376"/>
      <c r="K358" s="376"/>
      <c r="L358" s="376"/>
      <c r="M358" s="376"/>
      <c r="N358" s="376"/>
      <c r="O358" s="376"/>
      <c r="P358" s="376"/>
      <c r="Q358" s="376"/>
      <c r="R358" s="376"/>
      <c r="S358" s="376"/>
      <c r="T358" s="376"/>
      <c r="U358" s="376"/>
      <c r="V358" s="376"/>
      <c r="W358" s="376"/>
      <c r="X358" s="376"/>
      <c r="Y358" s="376"/>
      <c r="Z358" s="376"/>
      <c r="AA358" s="376"/>
      <c r="AB358" s="376"/>
      <c r="AC358" s="376"/>
      <c r="AD358" s="376"/>
      <c r="AE358" s="376"/>
      <c r="AF358" s="376"/>
      <c r="AG358" s="376"/>
    </row>
    <row r="359" spans="1:33" s="47" customFormat="1">
      <c r="A359" s="245" t="s">
        <v>363</v>
      </c>
      <c r="B359" s="246" t="s">
        <v>996</v>
      </c>
      <c r="C359" s="246" t="s">
        <v>1020</v>
      </c>
      <c r="D359" s="246" t="s">
        <v>361</v>
      </c>
      <c r="E359" s="246"/>
      <c r="F359" s="376"/>
      <c r="G359" s="376"/>
      <c r="H359" s="376"/>
      <c r="I359" s="376"/>
      <c r="J359" s="376"/>
      <c r="K359" s="376"/>
      <c r="L359" s="376"/>
      <c r="M359" s="376"/>
      <c r="N359" s="376"/>
      <c r="O359" s="376"/>
      <c r="P359" s="376"/>
      <c r="Q359" s="376"/>
      <c r="R359" s="376"/>
      <c r="S359" s="376"/>
      <c r="T359" s="376"/>
      <c r="U359" s="376"/>
      <c r="V359" s="376"/>
      <c r="W359" s="376"/>
      <c r="X359" s="376"/>
      <c r="Y359" s="376"/>
      <c r="Z359" s="376"/>
      <c r="AA359" s="376"/>
      <c r="AB359" s="376"/>
      <c r="AC359" s="376"/>
      <c r="AD359" s="376"/>
      <c r="AE359" s="376"/>
      <c r="AF359" s="376"/>
      <c r="AG359" s="376"/>
    </row>
    <row r="360" spans="1:33" s="47" customFormat="1">
      <c r="A360" s="245" t="s">
        <v>363</v>
      </c>
      <c r="B360" s="246" t="s">
        <v>996</v>
      </c>
      <c r="C360" s="246" t="s">
        <v>1021</v>
      </c>
      <c r="D360" s="246" t="s">
        <v>361</v>
      </c>
      <c r="E360" s="246"/>
      <c r="F360" s="376"/>
      <c r="G360" s="376"/>
      <c r="H360" s="376"/>
      <c r="I360" s="376"/>
      <c r="J360" s="376"/>
      <c r="K360" s="376"/>
      <c r="L360" s="376"/>
      <c r="M360" s="376"/>
      <c r="N360" s="376"/>
      <c r="O360" s="376"/>
      <c r="P360" s="376"/>
      <c r="Q360" s="376"/>
      <c r="R360" s="376"/>
      <c r="S360" s="376"/>
      <c r="T360" s="376"/>
      <c r="U360" s="376"/>
      <c r="V360" s="376"/>
      <c r="W360" s="376"/>
      <c r="X360" s="376"/>
      <c r="Y360" s="376"/>
      <c r="Z360" s="376"/>
      <c r="AA360" s="376"/>
      <c r="AB360" s="376"/>
      <c r="AC360" s="376"/>
      <c r="AD360" s="376"/>
      <c r="AE360" s="376"/>
      <c r="AF360" s="376"/>
      <c r="AG360" s="376"/>
    </row>
    <row r="361" spans="1:33" s="47" customFormat="1">
      <c r="A361" s="245" t="s">
        <v>363</v>
      </c>
      <c r="B361" s="246" t="s">
        <v>996</v>
      </c>
      <c r="C361" s="246" t="s">
        <v>1022</v>
      </c>
      <c r="D361" s="246" t="s">
        <v>361</v>
      </c>
      <c r="E361" s="246" t="s">
        <v>1023</v>
      </c>
      <c r="F361" s="376"/>
      <c r="G361" s="376"/>
      <c r="H361" s="376"/>
      <c r="I361" s="376"/>
      <c r="J361" s="376"/>
      <c r="K361" s="376"/>
      <c r="L361" s="376"/>
      <c r="M361" s="376"/>
      <c r="N361" s="376"/>
      <c r="O361" s="376"/>
      <c r="P361" s="376"/>
      <c r="Q361" s="376"/>
      <c r="R361" s="376"/>
      <c r="S361" s="376"/>
      <c r="T361" s="376"/>
      <c r="U361" s="376"/>
      <c r="V361" s="376"/>
      <c r="W361" s="376"/>
      <c r="X361" s="376"/>
      <c r="Y361" s="376"/>
      <c r="Z361" s="376"/>
      <c r="AA361" s="376"/>
      <c r="AB361" s="376"/>
      <c r="AC361" s="376"/>
      <c r="AD361" s="376"/>
      <c r="AE361" s="376"/>
      <c r="AF361" s="376"/>
      <c r="AG361" s="376"/>
    </row>
    <row r="362" spans="1:33" s="47" customFormat="1">
      <c r="A362" s="245" t="s">
        <v>363</v>
      </c>
      <c r="B362" s="246" t="s">
        <v>996</v>
      </c>
      <c r="C362" s="246" t="s">
        <v>1024</v>
      </c>
      <c r="D362" s="246" t="s">
        <v>361</v>
      </c>
      <c r="E362" s="246"/>
      <c r="F362" s="376"/>
      <c r="G362" s="376"/>
      <c r="H362" s="376"/>
      <c r="I362" s="376"/>
      <c r="J362" s="376"/>
      <c r="K362" s="376"/>
      <c r="L362" s="376"/>
      <c r="M362" s="376"/>
      <c r="N362" s="376"/>
      <c r="O362" s="376"/>
      <c r="P362" s="376"/>
      <c r="Q362" s="376"/>
      <c r="R362" s="376"/>
      <c r="S362" s="376"/>
      <c r="T362" s="376"/>
      <c r="U362" s="376"/>
      <c r="V362" s="376"/>
      <c r="W362" s="376"/>
      <c r="X362" s="376"/>
      <c r="Y362" s="376"/>
      <c r="Z362" s="376"/>
      <c r="AA362" s="376"/>
      <c r="AB362" s="376"/>
      <c r="AC362" s="376"/>
      <c r="AD362" s="376"/>
      <c r="AE362" s="376"/>
      <c r="AF362" s="376"/>
      <c r="AG362" s="376"/>
    </row>
    <row r="363" spans="1:33" s="47" customFormat="1">
      <c r="A363" s="245" t="s">
        <v>363</v>
      </c>
      <c r="B363" s="246" t="s">
        <v>996</v>
      </c>
      <c r="C363" s="246" t="s">
        <v>1025</v>
      </c>
      <c r="D363" s="246" t="s">
        <v>361</v>
      </c>
      <c r="E363" s="246"/>
      <c r="F363" s="376"/>
      <c r="G363" s="376"/>
      <c r="H363" s="376"/>
      <c r="I363" s="376"/>
      <c r="J363" s="376"/>
      <c r="K363" s="376"/>
      <c r="L363" s="376"/>
      <c r="M363" s="376"/>
      <c r="N363" s="376"/>
      <c r="O363" s="376"/>
      <c r="P363" s="376"/>
      <c r="Q363" s="376"/>
      <c r="R363" s="376"/>
      <c r="S363" s="376"/>
      <c r="T363" s="376"/>
      <c r="U363" s="376"/>
      <c r="V363" s="376"/>
      <c r="W363" s="376"/>
      <c r="X363" s="376"/>
      <c r="Y363" s="376"/>
      <c r="Z363" s="376"/>
      <c r="AA363" s="376"/>
      <c r="AB363" s="376"/>
      <c r="AC363" s="376"/>
      <c r="AD363" s="376"/>
      <c r="AE363" s="376"/>
      <c r="AF363" s="376"/>
      <c r="AG363" s="376"/>
    </row>
    <row r="364" spans="1:33" s="47" customFormat="1" ht="39.6">
      <c r="A364" s="383" t="s">
        <v>356</v>
      </c>
      <c r="B364" s="369" t="s">
        <v>1026</v>
      </c>
      <c r="C364" s="369" t="s">
        <v>1027</v>
      </c>
      <c r="D364" s="369" t="s">
        <v>944</v>
      </c>
      <c r="E364" s="369" t="s">
        <v>1028</v>
      </c>
      <c r="F364" s="376"/>
      <c r="G364" s="376"/>
      <c r="H364" s="376"/>
      <c r="I364" s="376"/>
      <c r="J364" s="376"/>
      <c r="K364" s="376"/>
      <c r="L364" s="376"/>
      <c r="M364" s="376"/>
      <c r="N364" s="376"/>
      <c r="O364" s="376"/>
      <c r="P364" s="376"/>
      <c r="Q364" s="376"/>
      <c r="R364" s="376"/>
      <c r="S364" s="376"/>
      <c r="T364" s="376"/>
      <c r="U364" s="376"/>
      <c r="V364" s="376"/>
      <c r="W364" s="376"/>
      <c r="X364" s="376"/>
      <c r="Y364" s="376"/>
      <c r="Z364" s="376"/>
      <c r="AA364" s="376"/>
      <c r="AB364" s="376"/>
      <c r="AC364" s="376"/>
      <c r="AD364" s="376"/>
      <c r="AE364" s="376"/>
      <c r="AF364" s="376"/>
      <c r="AG364" s="376"/>
    </row>
    <row r="365" spans="1:33" s="47" customFormat="1" ht="39.6">
      <c r="A365" s="245" t="s">
        <v>363</v>
      </c>
      <c r="B365" s="246" t="s">
        <v>1026</v>
      </c>
      <c r="C365" s="246" t="s">
        <v>1029</v>
      </c>
      <c r="D365" s="246" t="s">
        <v>944</v>
      </c>
      <c r="E365" s="246" t="s">
        <v>1030</v>
      </c>
      <c r="F365" s="376"/>
      <c r="G365" s="376"/>
      <c r="H365" s="376"/>
      <c r="I365" s="376"/>
      <c r="J365" s="376"/>
      <c r="K365" s="376"/>
      <c r="L365" s="376"/>
      <c r="M365" s="376"/>
      <c r="N365" s="376"/>
      <c r="O365" s="376"/>
      <c r="P365" s="376"/>
      <c r="Q365" s="376"/>
      <c r="R365" s="376"/>
      <c r="S365" s="376"/>
      <c r="T365" s="376"/>
      <c r="U365" s="376"/>
      <c r="V365" s="376"/>
      <c r="W365" s="376"/>
      <c r="X365" s="376"/>
      <c r="Y365" s="376"/>
      <c r="Z365" s="376"/>
      <c r="AA365" s="376"/>
      <c r="AB365" s="376"/>
      <c r="AC365" s="376"/>
      <c r="AD365" s="376"/>
      <c r="AE365" s="376"/>
      <c r="AF365" s="376"/>
      <c r="AG365" s="376"/>
    </row>
    <row r="366" spans="1:33" s="47" customFormat="1" ht="39.6">
      <c r="A366" s="245" t="s">
        <v>363</v>
      </c>
      <c r="B366" s="246" t="s">
        <v>1026</v>
      </c>
      <c r="C366" s="246" t="s">
        <v>1031</v>
      </c>
      <c r="D366" s="246" t="s">
        <v>944</v>
      </c>
      <c r="E366" s="246" t="s">
        <v>1032</v>
      </c>
      <c r="F366" s="376"/>
      <c r="G366" s="376"/>
      <c r="H366" s="376"/>
      <c r="I366" s="376"/>
      <c r="J366" s="376"/>
      <c r="K366" s="376"/>
      <c r="L366" s="376"/>
      <c r="M366" s="376"/>
      <c r="N366" s="376"/>
      <c r="O366" s="376"/>
      <c r="P366" s="376"/>
      <c r="Q366" s="376"/>
      <c r="R366" s="376"/>
      <c r="S366" s="376"/>
      <c r="T366" s="376"/>
      <c r="U366" s="376"/>
      <c r="V366" s="376"/>
      <c r="W366" s="376"/>
      <c r="X366" s="376"/>
      <c r="Y366" s="376"/>
      <c r="Z366" s="376"/>
      <c r="AA366" s="376"/>
      <c r="AB366" s="376"/>
      <c r="AC366" s="376"/>
      <c r="AD366" s="376"/>
      <c r="AE366" s="376"/>
      <c r="AF366" s="376"/>
      <c r="AG366" s="376"/>
    </row>
    <row r="367" spans="1:33" s="47" customFormat="1" ht="39.6">
      <c r="A367" s="245" t="s">
        <v>363</v>
      </c>
      <c r="B367" s="246" t="s">
        <v>1026</v>
      </c>
      <c r="C367" s="246" t="s">
        <v>1033</v>
      </c>
      <c r="D367" s="246" t="s">
        <v>944</v>
      </c>
      <c r="E367" s="246" t="s">
        <v>1034</v>
      </c>
      <c r="F367" s="376"/>
      <c r="G367" s="376"/>
      <c r="H367" s="376"/>
      <c r="I367" s="376"/>
      <c r="J367" s="376"/>
      <c r="K367" s="376"/>
      <c r="L367" s="376"/>
      <c r="M367" s="376"/>
      <c r="N367" s="376"/>
      <c r="O367" s="376"/>
      <c r="P367" s="376"/>
      <c r="Q367" s="376"/>
      <c r="R367" s="376"/>
      <c r="S367" s="376"/>
      <c r="T367" s="376"/>
      <c r="U367" s="376"/>
      <c r="V367" s="376"/>
      <c r="W367" s="376"/>
      <c r="X367" s="376"/>
      <c r="Y367" s="376"/>
      <c r="Z367" s="376"/>
      <c r="AA367" s="376"/>
      <c r="AB367" s="376"/>
      <c r="AC367" s="376"/>
      <c r="AD367" s="376"/>
      <c r="AE367" s="376"/>
      <c r="AF367" s="376"/>
      <c r="AG367" s="376"/>
    </row>
    <row r="368" spans="1:33" s="47" customFormat="1" ht="39.6">
      <c r="A368" s="245" t="s">
        <v>363</v>
      </c>
      <c r="B368" s="246" t="s">
        <v>1026</v>
      </c>
      <c r="C368" s="246" t="s">
        <v>1035</v>
      </c>
      <c r="D368" s="246" t="s">
        <v>944</v>
      </c>
      <c r="E368" s="246" t="s">
        <v>1036</v>
      </c>
      <c r="F368" s="376"/>
      <c r="G368" s="376"/>
      <c r="H368" s="376"/>
      <c r="I368" s="376"/>
      <c r="J368" s="376"/>
      <c r="K368" s="376"/>
      <c r="L368" s="376"/>
      <c r="M368" s="376"/>
      <c r="N368" s="376"/>
      <c r="O368" s="376"/>
      <c r="P368" s="376"/>
      <c r="Q368" s="376"/>
      <c r="R368" s="376"/>
      <c r="S368" s="376"/>
      <c r="T368" s="376"/>
      <c r="U368" s="376"/>
      <c r="V368" s="376"/>
      <c r="W368" s="376"/>
      <c r="X368" s="376"/>
      <c r="Y368" s="376"/>
      <c r="Z368" s="376"/>
      <c r="AA368" s="376"/>
      <c r="AB368" s="376"/>
      <c r="AC368" s="376"/>
      <c r="AD368" s="376"/>
      <c r="AE368" s="376"/>
      <c r="AF368" s="376"/>
      <c r="AG368" s="376"/>
    </row>
    <row r="369" spans="1:33" s="47" customFormat="1">
      <c r="A369" s="374" t="s">
        <v>356</v>
      </c>
      <c r="B369" s="370" t="s">
        <v>1037</v>
      </c>
      <c r="C369" s="370" t="s">
        <v>1037</v>
      </c>
      <c r="D369" s="370" t="s">
        <v>361</v>
      </c>
      <c r="E369" s="370"/>
      <c r="F369" s="376"/>
      <c r="G369" s="376"/>
      <c r="H369" s="376"/>
      <c r="I369" s="376"/>
      <c r="J369" s="376"/>
      <c r="K369" s="376"/>
      <c r="L369" s="376"/>
      <c r="M369" s="376"/>
      <c r="N369" s="376"/>
      <c r="O369" s="376"/>
      <c r="P369" s="376"/>
      <c r="Q369" s="376"/>
      <c r="R369" s="376"/>
      <c r="S369" s="376"/>
      <c r="T369" s="376"/>
      <c r="U369" s="376"/>
      <c r="V369" s="376"/>
      <c r="W369" s="376"/>
      <c r="X369" s="376"/>
      <c r="Y369" s="376"/>
      <c r="Z369" s="376"/>
      <c r="AA369" s="376"/>
      <c r="AB369" s="376"/>
      <c r="AC369" s="376"/>
      <c r="AD369" s="376"/>
      <c r="AE369" s="376"/>
      <c r="AF369" s="376"/>
      <c r="AG369" s="376"/>
    </row>
    <row r="370" spans="1:33" s="47" customFormat="1">
      <c r="A370" s="374" t="s">
        <v>356</v>
      </c>
      <c r="B370" s="370" t="s">
        <v>1038</v>
      </c>
      <c r="C370" s="370" t="s">
        <v>1038</v>
      </c>
      <c r="D370" s="370" t="s">
        <v>391</v>
      </c>
      <c r="E370" s="370"/>
      <c r="F370" s="376"/>
      <c r="G370" s="376"/>
      <c r="H370" s="376"/>
      <c r="I370" s="376"/>
      <c r="J370" s="376"/>
      <c r="K370" s="376"/>
      <c r="L370" s="376"/>
      <c r="M370" s="376"/>
      <c r="N370" s="376"/>
      <c r="O370" s="376"/>
      <c r="P370" s="376"/>
      <c r="Q370" s="376"/>
      <c r="R370" s="376"/>
      <c r="S370" s="376"/>
      <c r="T370" s="376"/>
      <c r="U370" s="376"/>
      <c r="V370" s="376"/>
      <c r="W370" s="376"/>
      <c r="X370" s="376"/>
      <c r="Y370" s="376"/>
      <c r="Z370" s="376"/>
      <c r="AA370" s="376"/>
      <c r="AB370" s="376"/>
      <c r="AC370" s="376"/>
      <c r="AD370" s="376"/>
      <c r="AE370" s="376"/>
      <c r="AF370" s="376"/>
      <c r="AG370" s="376"/>
    </row>
    <row r="371" spans="1:33" s="47" customFormat="1">
      <c r="A371" s="374" t="s">
        <v>356</v>
      </c>
      <c r="B371" s="370" t="s">
        <v>1039</v>
      </c>
      <c r="C371" s="370" t="s">
        <v>1039</v>
      </c>
      <c r="D371" s="370" t="s">
        <v>391</v>
      </c>
      <c r="E371" s="370"/>
      <c r="F371" s="376"/>
      <c r="G371" s="376"/>
      <c r="H371" s="376"/>
      <c r="I371" s="376"/>
      <c r="J371" s="376"/>
      <c r="K371" s="376"/>
      <c r="L371" s="376"/>
      <c r="M371" s="376"/>
      <c r="N371" s="376"/>
      <c r="O371" s="376"/>
      <c r="P371" s="376"/>
      <c r="Q371" s="376"/>
      <c r="R371" s="376"/>
      <c r="S371" s="376"/>
      <c r="T371" s="376"/>
      <c r="U371" s="376"/>
      <c r="V371" s="376"/>
      <c r="W371" s="376"/>
      <c r="X371" s="376"/>
      <c r="Y371" s="376"/>
      <c r="Z371" s="376"/>
      <c r="AA371" s="376"/>
      <c r="AB371" s="376"/>
      <c r="AC371" s="376"/>
      <c r="AD371" s="376"/>
      <c r="AE371" s="376"/>
      <c r="AF371" s="376"/>
      <c r="AG371" s="376"/>
    </row>
    <row r="372" spans="1:33" s="46" customFormat="1">
      <c r="A372" s="245" t="s">
        <v>363</v>
      </c>
      <c r="B372" s="246" t="s">
        <v>1039</v>
      </c>
      <c r="C372" s="246" t="s">
        <v>1040</v>
      </c>
      <c r="D372" s="246" t="s">
        <v>391</v>
      </c>
      <c r="E372" s="246"/>
      <c r="F372" s="383"/>
      <c r="G372" s="383"/>
      <c r="H372" s="383"/>
      <c r="I372" s="383"/>
      <c r="J372" s="383"/>
      <c r="K372" s="383"/>
      <c r="L372" s="383"/>
      <c r="M372" s="383"/>
      <c r="N372" s="383"/>
      <c r="O372" s="383"/>
      <c r="P372" s="383"/>
      <c r="Q372" s="383"/>
      <c r="R372" s="383"/>
      <c r="S372" s="383"/>
      <c r="T372" s="383"/>
      <c r="U372" s="383"/>
      <c r="V372" s="383"/>
      <c r="W372" s="383"/>
      <c r="X372" s="383"/>
      <c r="Y372" s="383"/>
      <c r="Z372" s="383"/>
      <c r="AA372" s="383"/>
      <c r="AB372" s="383"/>
      <c r="AC372" s="383"/>
      <c r="AD372" s="383"/>
      <c r="AE372" s="383"/>
      <c r="AF372" s="383"/>
      <c r="AG372" s="383"/>
    </row>
    <row r="373" spans="1:33" s="46" customFormat="1">
      <c r="A373" s="245" t="s">
        <v>363</v>
      </c>
      <c r="B373" s="246" t="s">
        <v>1039</v>
      </c>
      <c r="C373" s="246" t="s">
        <v>1041</v>
      </c>
      <c r="D373" s="246" t="s">
        <v>391</v>
      </c>
      <c r="E373" s="246"/>
      <c r="F373" s="383"/>
      <c r="G373" s="383"/>
      <c r="H373" s="383"/>
      <c r="I373" s="383"/>
      <c r="J373" s="383"/>
      <c r="K373" s="383"/>
      <c r="L373" s="383"/>
      <c r="M373" s="383"/>
      <c r="N373" s="383"/>
      <c r="O373" s="383"/>
      <c r="P373" s="383"/>
      <c r="Q373" s="383"/>
      <c r="R373" s="383"/>
      <c r="S373" s="383"/>
      <c r="T373" s="383"/>
      <c r="U373" s="383"/>
      <c r="V373" s="383"/>
      <c r="W373" s="383"/>
      <c r="X373" s="383"/>
      <c r="Y373" s="383"/>
      <c r="Z373" s="383"/>
      <c r="AA373" s="383"/>
      <c r="AB373" s="383"/>
      <c r="AC373" s="383"/>
      <c r="AD373" s="383"/>
      <c r="AE373" s="383"/>
      <c r="AF373" s="383"/>
      <c r="AG373" s="383"/>
    </row>
  </sheetData>
  <sheetProtection algorithmName="SHA-512" hashValue="fBuFfLI9cy80peljpl/8sTc7lXPT5hbRrLMkeWJ22Nqa48mvK5XmzatHCaJ8n7qJuGGVTIqv6VmZqOEgLctDaA==" saltValue="mlkQlM3R1/i0bIDrKWRiww==" spinCount="100000" sheet="1" objects="1" scenarios="1"/>
  <pageMargins left="0.5" right="0.5" top="0.75" bottom="1" header="0.5" footer="0.5"/>
  <pageSetup scale="69" fitToHeight="0" orientation="landscape" r:id="rId1"/>
  <headerFooter>
    <oddFooter>&amp;L&amp;P&amp;RRev 10-17-19 CK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DF16DD8603F44BB3B20849CB629D17" ma:contentTypeVersion="13" ma:contentTypeDescription="Create a new document." ma:contentTypeScope="" ma:versionID="4a580788a51c749ffafa42f21482d2ef">
  <xsd:schema xmlns:xsd="http://www.w3.org/2001/XMLSchema" xmlns:xs="http://www.w3.org/2001/XMLSchema" xmlns:p="http://schemas.microsoft.com/office/2006/metadata/properties" xmlns:ns3="ace63c99-2895-41f3-a6ce-bc63f32574fd" xmlns:ns4="c3ab423d-0433-44fc-9865-18816e73fe84" targetNamespace="http://schemas.microsoft.com/office/2006/metadata/properties" ma:root="true" ma:fieldsID="03b7b824304f0910e5af24389a9afc40" ns3:_="" ns4:_="">
    <xsd:import namespace="ace63c99-2895-41f3-a6ce-bc63f32574fd"/>
    <xsd:import namespace="c3ab423d-0433-44fc-9865-18816e73fe8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EventHashCode" minOccurs="0"/>
                <xsd:element ref="ns4:MediaServiceGenerationTime" minOccurs="0"/>
                <xsd:element ref="ns4:MediaServiceDateTaken" minOccurs="0"/>
                <xsd:element ref="ns4:MediaServiceOCR"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63c99-2895-41f3-a6ce-bc63f32574f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ab423d-0433-44fc-9865-18816e73fe8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1D34C9-FB19-466D-A698-AF8B728E601C}">
  <ds:schemaRefs>
    <ds:schemaRef ds:uri="ace63c99-2895-41f3-a6ce-bc63f32574f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ab423d-0433-44fc-9865-18816e73fe84"/>
    <ds:schemaRef ds:uri="http://www.w3.org/XML/1998/namespace"/>
    <ds:schemaRef ds:uri="http://purl.org/dc/dcmitype/"/>
  </ds:schemaRefs>
</ds:datastoreItem>
</file>

<file path=customXml/itemProps2.xml><?xml version="1.0" encoding="utf-8"?>
<ds:datastoreItem xmlns:ds="http://schemas.openxmlformats.org/officeDocument/2006/customXml" ds:itemID="{45BFF7BC-D274-42F2-B54E-C99757EB4F63}">
  <ds:schemaRefs>
    <ds:schemaRef ds:uri="http://schemas.microsoft.com/sharepoint/v3/contenttype/forms"/>
  </ds:schemaRefs>
</ds:datastoreItem>
</file>

<file path=customXml/itemProps3.xml><?xml version="1.0" encoding="utf-8"?>
<ds:datastoreItem xmlns:ds="http://schemas.openxmlformats.org/officeDocument/2006/customXml" ds:itemID="{D145C666-8DEA-40B8-9046-37F76C618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e63c99-2895-41f3-a6ce-bc63f32574fd"/>
    <ds:schemaRef ds:uri="c3ab423d-0433-44fc-9865-18816e73fe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32</vt:i4>
      </vt:variant>
    </vt:vector>
  </HeadingPairs>
  <TitlesOfParts>
    <vt:vector size="83" baseType="lpstr">
      <vt:lpstr>Carrie Notes</vt:lpstr>
      <vt:lpstr>Addl Info</vt:lpstr>
      <vt:lpstr>Allocations</vt:lpstr>
      <vt:lpstr>Budget Allocations</vt:lpstr>
      <vt:lpstr>Budget General Instructions</vt:lpstr>
      <vt:lpstr>COVID Funds</vt:lpstr>
      <vt:lpstr>Claim General Instructions</vt:lpstr>
      <vt:lpstr>Column Definitions</vt:lpstr>
      <vt:lpstr>Service Definitions</vt:lpstr>
      <vt:lpstr>Nutrition Transfer Request</vt:lpstr>
      <vt:lpstr>Meal Expense Tool</vt:lpstr>
      <vt:lpstr>EBS Expense Tool</vt:lpstr>
      <vt:lpstr>Notes to GWAAR</vt:lpstr>
      <vt:lpstr>Submission Dates</vt:lpstr>
      <vt:lpstr>Compliance Issues</vt:lpstr>
      <vt:lpstr>Claim Sheet</vt:lpstr>
      <vt:lpstr>IIIB</vt:lpstr>
      <vt:lpstr>IIIC1</vt:lpstr>
      <vt:lpstr>IIIC2</vt:lpstr>
      <vt:lpstr>IIID</vt:lpstr>
      <vt:lpstr>IIIE Age 60+ or EOD</vt:lpstr>
      <vt:lpstr>IIIE 18 and under or Disbl</vt:lpstr>
      <vt:lpstr>AFCSP</vt:lpstr>
      <vt:lpstr>SSCS</vt:lpstr>
      <vt:lpstr>EBS</vt:lpstr>
      <vt:lpstr>SPAP</vt:lpstr>
      <vt:lpstr>SHIP</vt:lpstr>
      <vt:lpstr>MIPPA</vt:lpstr>
      <vt:lpstr>Elder Abuse</vt:lpstr>
      <vt:lpstr>FFCRA C1</vt:lpstr>
      <vt:lpstr>FFCRA C2</vt:lpstr>
      <vt:lpstr>CARES B</vt:lpstr>
      <vt:lpstr>CARES C2</vt:lpstr>
      <vt:lpstr>CARES E - Age 60+ or EOD</vt:lpstr>
      <vt:lpstr>CARES E - 18 and under or Disbl</vt:lpstr>
      <vt:lpstr>Overall Total (2)</vt:lpstr>
      <vt:lpstr>YTD Total Title III</vt:lpstr>
      <vt:lpstr>YTD Total FFCRA Only</vt:lpstr>
      <vt:lpstr>YTD Total CARES Only</vt:lpstr>
      <vt:lpstr>Monthly Title III with SAMS</vt:lpstr>
      <vt:lpstr>Overall YTD Ttl with SAMS</vt:lpstr>
      <vt:lpstr>YTD Total Title III with SAMS</vt:lpstr>
      <vt:lpstr>YTD Total FFCRA with SAMS</vt:lpstr>
      <vt:lpstr>YTD Total CARES with SAMS</vt:lpstr>
      <vt:lpstr>180A</vt:lpstr>
      <vt:lpstr>180B IIIB M</vt:lpstr>
      <vt:lpstr>180B IIIC1 M</vt:lpstr>
      <vt:lpstr>180B IIIC2 M</vt:lpstr>
      <vt:lpstr>180B IIID M</vt:lpstr>
      <vt:lpstr>180B IIIE1 M</vt:lpstr>
      <vt:lpstr>180B IIIE2 M</vt:lpstr>
      <vt:lpstr>'Budget Allocations'!CAUTAU</vt:lpstr>
      <vt:lpstr>'COVID Funds'!CAUTAU</vt:lpstr>
      <vt:lpstr>CAUTAU</vt:lpstr>
      <vt:lpstr>ClaimMonth</vt:lpstr>
      <vt:lpstr>Date</vt:lpstr>
      <vt:lpstr>AFCSP!Print_Area</vt:lpstr>
      <vt:lpstr>Allocations!Print_Area</vt:lpstr>
      <vt:lpstr>'CARES B'!Print_Area</vt:lpstr>
      <vt:lpstr>'CARES C2'!Print_Area</vt:lpstr>
      <vt:lpstr>'CARES E - 18 and under or Disbl'!Print_Area</vt:lpstr>
      <vt:lpstr>'CARES E - Age 60+ or EOD'!Print_Area</vt:lpstr>
      <vt:lpstr>'Claim Sheet'!Print_Area</vt:lpstr>
      <vt:lpstr>'Column Definitions'!Print_Area</vt:lpstr>
      <vt:lpstr>'Compliance Issues'!Print_Area</vt:lpstr>
      <vt:lpstr>EBS!Print_Area</vt:lpstr>
      <vt:lpstr>'Elder Abuse'!Print_Area</vt:lpstr>
      <vt:lpstr>'FFCRA C1'!Print_Area</vt:lpstr>
      <vt:lpstr>'FFCRA C2'!Print_Area</vt:lpstr>
      <vt:lpstr>IIIB!Print_Area</vt:lpstr>
      <vt:lpstr>IIIC1!Print_Area</vt:lpstr>
      <vt:lpstr>IIIC2!Print_Area</vt:lpstr>
      <vt:lpstr>IIID!Print_Area</vt:lpstr>
      <vt:lpstr>'IIIE 18 and under or Disbl'!Print_Area</vt:lpstr>
      <vt:lpstr>'IIIE Age 60+ or EOD'!Print_Area</vt:lpstr>
      <vt:lpstr>'Meal Expense Tool'!Print_Area</vt:lpstr>
      <vt:lpstr>MIPPA!Print_Area</vt:lpstr>
      <vt:lpstr>'Overall YTD Ttl with SAMS'!Print_Area</vt:lpstr>
      <vt:lpstr>'Service Definitions'!Print_Area</vt:lpstr>
      <vt:lpstr>SHIP!Print_Area</vt:lpstr>
      <vt:lpstr>SPAP!Print_Area</vt:lpstr>
      <vt:lpstr>SSCS!Print_Area</vt:lpstr>
      <vt:lpstr>Allocations!Print_Titles</vt:lpstr>
    </vt:vector>
  </TitlesOfParts>
  <Manager/>
  <Company>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weirsh</dc:creator>
  <cp:keywords/>
  <dc:description/>
  <cp:lastModifiedBy>Carrie Kroetz</cp:lastModifiedBy>
  <cp:revision/>
  <cp:lastPrinted>2020-09-25T18:13:21Z</cp:lastPrinted>
  <dcterms:created xsi:type="dcterms:W3CDTF">2002-10-21T12:08:15Z</dcterms:created>
  <dcterms:modified xsi:type="dcterms:W3CDTF">2021-03-01T03:25:10Z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0x010100B2DF16DD8603F44BB3B20849CB629D17</vt:lpwstr>
  </property>
</Properties>
</file>